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i1/Desktop/"/>
    </mc:Choice>
  </mc:AlternateContent>
  <xr:revisionPtr revIDLastSave="0" documentId="13_ncr:1_{3FF5D483-A7D1-BE4C-8C45-2C4A03891CC2}" xr6:coauthVersionLast="47" xr6:coauthVersionMax="47" xr10:uidLastSave="{00000000-0000-0000-0000-000000000000}"/>
  <bookViews>
    <workbookView xWindow="0" yWindow="500" windowWidth="28800" windowHeight="15500" xr2:uid="{7DFF352C-535D-4658-B039-B9D2DE44CDD6}"/>
  </bookViews>
  <sheets>
    <sheet name="Sheet1" sheetId="1" r:id="rId1"/>
  </sheets>
  <definedNames>
    <definedName name="_xlnm.Print_Titles" localSheetId="0">Sheet1!$1:$5</definedName>
    <definedName name="QB_BASIS_4" localSheetId="0" hidden="1">Sheet1!$V$3</definedName>
    <definedName name="QB_COLUMN_142300" localSheetId="0" hidden="1">Sheet1!$H$5</definedName>
    <definedName name="QB_COLUMN_142301" localSheetId="0" hidden="1">Sheet1!$H$4</definedName>
    <definedName name="QB_COLUMN_222101" localSheetId="0" hidden="1">Sheet1!$T$4</definedName>
    <definedName name="QB_COLUMN_252101" localSheetId="0" hidden="1">Sheet1!$S$4</definedName>
    <definedName name="QB_COLUMN_262200" localSheetId="0" hidden="1">Sheet1!$Q$5</definedName>
    <definedName name="QB_COLUMN_262201" localSheetId="0" hidden="1">Sheet1!$Q$4</definedName>
    <definedName name="QB_COLUMN_263101" localSheetId="0" hidden="1">Sheet1!$R$4</definedName>
    <definedName name="QB_COLUMN_272300" localSheetId="0" hidden="1">Sheet1!$M$5</definedName>
    <definedName name="QB_COLUMN_272301" localSheetId="0" hidden="1">Sheet1!$M$4</definedName>
    <definedName name="QB_COLUMN_273200" localSheetId="0" hidden="1">Sheet1!$N$5</definedName>
    <definedName name="QB_COLUMN_273201" localSheetId="0" hidden="1">Sheet1!$N$4</definedName>
    <definedName name="QB_COLUMN_282300" localSheetId="0" hidden="1">Sheet1!$K$5</definedName>
    <definedName name="QB_COLUMN_282301" localSheetId="0" hidden="1">Sheet1!$K$4</definedName>
    <definedName name="QB_COLUMN_292300" localSheetId="0" hidden="1">Sheet1!$L$5</definedName>
    <definedName name="QB_COLUMN_292301" localSheetId="0" hidden="1">Sheet1!$L$4</definedName>
    <definedName name="QB_COLUMN_302300" localSheetId="0" hidden="1">Sheet1!$J$5</definedName>
    <definedName name="QB_COLUMN_302301" localSheetId="0" hidden="1">Sheet1!$J$4</definedName>
    <definedName name="QB_COLUMN_312300" localSheetId="0" hidden="1">Sheet1!$I$5</definedName>
    <definedName name="QB_COLUMN_312301" localSheetId="0" hidden="1">Sheet1!$I$4</definedName>
    <definedName name="QB_COLUMN_322300" localSheetId="0" hidden="1">Sheet1!$G$5</definedName>
    <definedName name="QB_COLUMN_322301" localSheetId="0" hidden="1">Sheet1!$G$4</definedName>
    <definedName name="QB_COLUMN_332200" localSheetId="0" hidden="1">Sheet1!$P$5</definedName>
    <definedName name="QB_COLUMN_332201" localSheetId="0" hidden="1">Sheet1!$P$4</definedName>
    <definedName name="QB_COLUMN_342200" localSheetId="0" hidden="1">Sheet1!$O$5</definedName>
    <definedName name="QB_COLUMN_342201" localSheetId="0" hidden="1">Sheet1!$O$4</definedName>
    <definedName name="QB_COLUMN_423011" localSheetId="0" hidden="1">Sheet1!$V$4</definedName>
    <definedName name="QB_COLUMN_452111" localSheetId="0" hidden="1">Sheet1!$U$4</definedName>
    <definedName name="QB_COMPANY_0" localSheetId="0" hidden="1">Sheet1!$A$1</definedName>
    <definedName name="QB_DATA_0" localSheetId="0" hidden="1">Sheet1!$9:$9,Sheet1!$10:$10,Sheet1!$11:$11,Sheet1!$12:$12,Sheet1!$13:$13,Sheet1!$14:$14,Sheet1!$17:$17,Sheet1!$18:$18,Sheet1!$19:$19,Sheet1!$20:$20,Sheet1!$21:$21,Sheet1!$27:$27,Sheet1!$28:$28,Sheet1!$29:$29,Sheet1!$30:$30,Sheet1!$33:$33</definedName>
    <definedName name="QB_DATA_1" localSheetId="0" hidden="1">Sheet1!$34:$34,Sheet1!$35:$35,Sheet1!$36:$36,Sheet1!$37:$37,Sheet1!$38:$38,Sheet1!$39:$39,Sheet1!$40:$40,Sheet1!$41:$41,Sheet1!$42:$42,Sheet1!$43:$43,Sheet1!$44:$44,Sheet1!$47:$47,Sheet1!$48:$48,Sheet1!$49:$49,Sheet1!$50:$50,Sheet1!$53:$53</definedName>
    <definedName name="QB_DATA_2" localSheetId="0" hidden="1">Sheet1!$54:$54,Sheet1!$55:$55,Sheet1!$56:$56,Sheet1!$57:$57,Sheet1!$58:$58,Sheet1!$61:$61,Sheet1!$62:$62,Sheet1!$63:$63,Sheet1!$64:$64,Sheet1!$65:$65,Sheet1!$66:$66,Sheet1!$67:$67,Sheet1!$68:$68,Sheet1!$70:$70,Sheet1!$72:$72,Sheet1!$78:$78</definedName>
    <definedName name="QB_DATA_3" localSheetId="0" hidden="1">Sheet1!$79:$79,Sheet1!$80:$80</definedName>
    <definedName name="QB_DATE_1" localSheetId="0" hidden="1">Sheet1!$V$2</definedName>
    <definedName name="QB_FORMULA_0" localSheetId="0" hidden="1">Sheet1!$N$9,Sheet1!$R$9,Sheet1!$V$9,Sheet1!$N$10,Sheet1!$R$10,Sheet1!$V$10,Sheet1!$N$11,Sheet1!$R$11,Sheet1!$V$11,Sheet1!$N$12,Sheet1!$R$12,Sheet1!$V$12,Sheet1!$N$13,Sheet1!$R$13,Sheet1!$V$13,Sheet1!$N$14</definedName>
    <definedName name="QB_FORMULA_1" localSheetId="0" hidden="1">Sheet1!$R$14,Sheet1!$V$14,Sheet1!$O$15,Sheet1!$P$15,Sheet1!$G$15,Sheet1!$H$15,Sheet1!$I$15,Sheet1!$J$15,Sheet1!$K$15,Sheet1!$L$15,Sheet1!$M$15,Sheet1!$N$15,Sheet1!$Q$15,Sheet1!$R$15,Sheet1!$S$15,Sheet1!$T$15</definedName>
    <definedName name="QB_FORMULA_10" localSheetId="0" hidden="1">Sheet1!$V$44,Sheet1!$O$45,Sheet1!$P$45,Sheet1!$G$45,Sheet1!$H$45,Sheet1!$I$45,Sheet1!$J$45,Sheet1!$K$45,Sheet1!$L$45,Sheet1!$M$45,Sheet1!$N$45,Sheet1!$Q$45,Sheet1!$R$45,Sheet1!$S$45,Sheet1!$T$45,Sheet1!$U$45</definedName>
    <definedName name="QB_FORMULA_11" localSheetId="0" hidden="1">Sheet1!$V$45,Sheet1!$N$47,Sheet1!$R$47,Sheet1!$V$47,Sheet1!$N$48,Sheet1!$R$48,Sheet1!$V$48,Sheet1!$N$49,Sheet1!$R$49,Sheet1!$V$49,Sheet1!$N$50,Sheet1!$R$50,Sheet1!$V$50,Sheet1!$O$51,Sheet1!$P$51,Sheet1!$G$51</definedName>
    <definedName name="QB_FORMULA_12" localSheetId="0" hidden="1">Sheet1!$H$51,Sheet1!$I$51,Sheet1!$J$51,Sheet1!$K$51,Sheet1!$L$51,Sheet1!$M$51,Sheet1!$N$51,Sheet1!$Q$51,Sheet1!$R$51,Sheet1!$S$51,Sheet1!$T$51,Sheet1!$U$51,Sheet1!$V$51,Sheet1!$N$53,Sheet1!$R$53,Sheet1!$V$53</definedName>
    <definedName name="QB_FORMULA_13" localSheetId="0" hidden="1">Sheet1!$N$54,Sheet1!$R$54,Sheet1!$V$54,Sheet1!$N$55,Sheet1!$R$55,Sheet1!$V$55,Sheet1!$N$56,Sheet1!$R$56,Sheet1!$V$56,Sheet1!$N$57,Sheet1!$R$57,Sheet1!$V$57,Sheet1!$N$58,Sheet1!$R$58,Sheet1!$V$58,Sheet1!$O$59</definedName>
    <definedName name="QB_FORMULA_14" localSheetId="0" hidden="1">Sheet1!$P$59,Sheet1!$G$59,Sheet1!$H$59,Sheet1!$I$59,Sheet1!$J$59,Sheet1!$K$59,Sheet1!$L$59,Sheet1!$M$59,Sheet1!$N$59,Sheet1!$Q$59,Sheet1!$R$59,Sheet1!$S$59,Sheet1!$T$59,Sheet1!$U$59,Sheet1!$V$59,Sheet1!$N$61</definedName>
    <definedName name="QB_FORMULA_15" localSheetId="0" hidden="1">Sheet1!$R$61,Sheet1!$V$61,Sheet1!$N$62,Sheet1!$R$62,Sheet1!$V$62,Sheet1!$N$63,Sheet1!$R$63,Sheet1!$V$63,Sheet1!$N$64,Sheet1!$R$64,Sheet1!$V$64,Sheet1!$N$65,Sheet1!$R$65,Sheet1!$V$65,Sheet1!$N$66,Sheet1!$R$66</definedName>
    <definedName name="QB_FORMULA_16" localSheetId="0" hidden="1">Sheet1!$V$66,Sheet1!$N$67,Sheet1!$R$67,Sheet1!$V$67,Sheet1!$N$68,Sheet1!$R$68,Sheet1!$V$68,Sheet1!$O$69,Sheet1!$P$69,Sheet1!$G$69,Sheet1!$H$69,Sheet1!$I$69,Sheet1!$J$69,Sheet1!$K$69,Sheet1!$L$69,Sheet1!$M$69</definedName>
    <definedName name="QB_FORMULA_17" localSheetId="0" hidden="1">Sheet1!$N$69,Sheet1!$Q$69,Sheet1!$R$69,Sheet1!$S$69,Sheet1!$T$69,Sheet1!$U$69,Sheet1!$V$69,Sheet1!$N$70,Sheet1!$R$70,Sheet1!$V$70,Sheet1!$N$72,Sheet1!$R$72,Sheet1!$V$72,Sheet1!$O$73,Sheet1!$P$73,Sheet1!$G$73</definedName>
    <definedName name="QB_FORMULA_18" localSheetId="0" hidden="1">Sheet1!$H$73,Sheet1!$I$73,Sheet1!$J$73,Sheet1!$K$73,Sheet1!$L$73,Sheet1!$M$73,Sheet1!$N$73,Sheet1!$Q$73,Sheet1!$R$73,Sheet1!$S$73,Sheet1!$T$73,Sheet1!$U$73,Sheet1!$V$73,Sheet1!$O$74,Sheet1!$P$74,Sheet1!$G$74</definedName>
    <definedName name="QB_FORMULA_19" localSheetId="0" hidden="1">Sheet1!$H$74,Sheet1!$I$74,Sheet1!$J$74,Sheet1!$K$74,Sheet1!$L$74,Sheet1!$M$74,Sheet1!$N$74,Sheet1!$Q$74,Sheet1!$R$74,Sheet1!$S$74,Sheet1!$T$74,Sheet1!$U$74,Sheet1!$V$74,Sheet1!$O$75,Sheet1!$P$75,Sheet1!$G$75</definedName>
    <definedName name="QB_FORMULA_2" localSheetId="0" hidden="1">Sheet1!$U$15,Sheet1!$V$15,Sheet1!$N$17,Sheet1!$R$17,Sheet1!$V$17,Sheet1!$N$18,Sheet1!$R$18,Sheet1!$V$18,Sheet1!$N$19,Sheet1!$R$19,Sheet1!$V$19,Sheet1!$N$20,Sheet1!$R$20,Sheet1!$V$20,Sheet1!$N$21,Sheet1!$R$21</definedName>
    <definedName name="QB_FORMULA_20" localSheetId="0" hidden="1">Sheet1!$H$75,Sheet1!$I$75,Sheet1!$J$75,Sheet1!$K$75,Sheet1!$L$75,Sheet1!$M$75,Sheet1!$N$75,Sheet1!$Q$75,Sheet1!$R$75,Sheet1!$S$75,Sheet1!$T$75,Sheet1!$U$75,Sheet1!$V$75,Sheet1!$N$78,Sheet1!$R$78,Sheet1!$V$78</definedName>
    <definedName name="QB_FORMULA_21" localSheetId="0" hidden="1">Sheet1!$N$79,Sheet1!$R$79,Sheet1!$V$79,Sheet1!$N$80,Sheet1!$R$80,Sheet1!$V$80,Sheet1!$O$81,Sheet1!$P$81,Sheet1!$G$81,Sheet1!$H$81,Sheet1!$I$81,Sheet1!$J$81,Sheet1!$K$81,Sheet1!$L$81,Sheet1!$M$81,Sheet1!$N$81</definedName>
    <definedName name="QB_FORMULA_22" localSheetId="0" hidden="1">Sheet1!$Q$81,Sheet1!$R$81,Sheet1!$S$81,Sheet1!$T$81,Sheet1!$U$81,Sheet1!$V$81,Sheet1!$O$82,Sheet1!$P$82,Sheet1!$G$82,Sheet1!$H$82,Sheet1!$I$82,Sheet1!$J$82,Sheet1!$K$82,Sheet1!$L$82,Sheet1!$M$82,Sheet1!$N$82</definedName>
    <definedName name="QB_FORMULA_23" localSheetId="0" hidden="1">Sheet1!$Q$82,Sheet1!$R$82,Sheet1!$S$82,Sheet1!$T$82,Sheet1!$U$82,Sheet1!$V$82,Sheet1!$O$83,Sheet1!$P$83,Sheet1!$G$83,Sheet1!$H$83,Sheet1!$I$83,Sheet1!$J$83,Sheet1!$K$83,Sheet1!$L$83,Sheet1!$M$83,Sheet1!$N$83</definedName>
    <definedName name="QB_FORMULA_24" localSheetId="0" hidden="1">Sheet1!$Q$83,Sheet1!$R$83,Sheet1!$S$83,Sheet1!$T$83,Sheet1!$U$83,Sheet1!$V$83</definedName>
    <definedName name="QB_FORMULA_3" localSheetId="0" hidden="1">Sheet1!$V$21,Sheet1!$O$22,Sheet1!$P$22,Sheet1!$G$22,Sheet1!$H$22,Sheet1!$I$22,Sheet1!$J$22,Sheet1!$K$22,Sheet1!$L$22,Sheet1!$M$22,Sheet1!$N$22,Sheet1!$Q$22,Sheet1!$R$22,Sheet1!$S$22,Sheet1!$T$22,Sheet1!$U$22</definedName>
    <definedName name="QB_FORMULA_4" localSheetId="0" hidden="1">Sheet1!$V$22,Sheet1!$O$23,Sheet1!$P$23,Sheet1!$G$23,Sheet1!$H$23,Sheet1!$I$23,Sheet1!$J$23,Sheet1!$K$23,Sheet1!$L$23,Sheet1!$M$23,Sheet1!$N$23,Sheet1!$Q$23,Sheet1!$R$23,Sheet1!$S$23,Sheet1!$T$23,Sheet1!$U$23</definedName>
    <definedName name="QB_FORMULA_5" localSheetId="0" hidden="1">Sheet1!$V$23,Sheet1!$O$24,Sheet1!$P$24,Sheet1!$G$24,Sheet1!$H$24,Sheet1!$I$24,Sheet1!$J$24,Sheet1!$K$24,Sheet1!$L$24,Sheet1!$M$24,Sheet1!$N$24,Sheet1!$Q$24,Sheet1!$R$24,Sheet1!$S$24,Sheet1!$T$24,Sheet1!$U$24</definedName>
    <definedName name="QB_FORMULA_6" localSheetId="0" hidden="1">Sheet1!$V$24,Sheet1!$N$27,Sheet1!$R$27,Sheet1!$V$27,Sheet1!$N$28,Sheet1!$R$28,Sheet1!$V$28,Sheet1!$N$29,Sheet1!$R$29,Sheet1!$V$29,Sheet1!$N$30,Sheet1!$R$30,Sheet1!$V$30,Sheet1!$O$31,Sheet1!$P$31,Sheet1!$G$31</definedName>
    <definedName name="QB_FORMULA_7" localSheetId="0" hidden="1">Sheet1!$H$31,Sheet1!$I$31,Sheet1!$J$31,Sheet1!$K$31,Sheet1!$L$31,Sheet1!$M$31,Sheet1!$N$31,Sheet1!$Q$31,Sheet1!$R$31,Sheet1!$S$31,Sheet1!$T$31,Sheet1!$U$31,Sheet1!$V$31,Sheet1!$N$33,Sheet1!$R$33,Sheet1!$V$33</definedName>
    <definedName name="QB_FORMULA_8" localSheetId="0" hidden="1">Sheet1!$N$34,Sheet1!$R$34,Sheet1!$V$34,Sheet1!$N$35,Sheet1!$R$35,Sheet1!$V$35,Sheet1!$N$36,Sheet1!$R$36,Sheet1!$V$36,Sheet1!$N$37,Sheet1!$R$37,Sheet1!$V$37,Sheet1!$N$38,Sheet1!$R$38,Sheet1!$V$38,Sheet1!$N$39</definedName>
    <definedName name="QB_FORMULA_9" localSheetId="0" hidden="1">Sheet1!$R$39,Sheet1!$V$39,Sheet1!$N$40,Sheet1!$R$40,Sheet1!$V$40,Sheet1!$N$41,Sheet1!$R$41,Sheet1!$V$41,Sheet1!$N$42,Sheet1!$R$42,Sheet1!$V$42,Sheet1!$N$43,Sheet1!$R$43,Sheet1!$V$43,Sheet1!$N$44,Sheet1!$R$44</definedName>
    <definedName name="QB_ROW_1090400" localSheetId="0" hidden="1">Sheet1!$E$46</definedName>
    <definedName name="QB_ROW_1093400" localSheetId="0" hidden="1">Sheet1!$E$51</definedName>
    <definedName name="QB_ROW_1122500" localSheetId="0" hidden="1">Sheet1!$F$48</definedName>
    <definedName name="QB_ROW_1142500" localSheetId="0" hidden="1">Sheet1!$F$49</definedName>
    <definedName name="QB_ROW_1260400" localSheetId="0" hidden="1">Sheet1!$E$32</definedName>
    <definedName name="QB_ROW_1263400" localSheetId="0" hidden="1">Sheet1!$E$45</definedName>
    <definedName name="QB_ROW_1272500" localSheetId="0" hidden="1">Sheet1!$F$34</definedName>
    <definedName name="QB_ROW_1302500" localSheetId="0" hidden="1">Sheet1!$F$35</definedName>
    <definedName name="QB_ROW_130400" localSheetId="0" hidden="1">Sheet1!$E$8</definedName>
    <definedName name="QB_ROW_133400" localSheetId="0" hidden="1">Sheet1!$E$15</definedName>
    <definedName name="QB_ROW_1342500" localSheetId="0" hidden="1">Sheet1!$F$39</definedName>
    <definedName name="QB_ROW_1352500" localSheetId="0" hidden="1">Sheet1!$F$40</definedName>
    <definedName name="QB_ROW_1362500" localSheetId="0" hidden="1">Sheet1!$F$41</definedName>
    <definedName name="QB_ROW_1372500" localSheetId="0" hidden="1">Sheet1!$F$42</definedName>
    <definedName name="QB_ROW_1382500" localSheetId="0" hidden="1">Sheet1!$F$44</definedName>
    <definedName name="QB_ROW_1450400" localSheetId="0" hidden="1">Sheet1!$E$26</definedName>
    <definedName name="QB_ROW_1453400" localSheetId="0" hidden="1">Sheet1!$E$31</definedName>
    <definedName name="QB_ROW_1492500" localSheetId="0" hidden="1">Sheet1!$F$27</definedName>
    <definedName name="QB_ROW_1512500" localSheetId="0" hidden="1">Sheet1!$F$28</definedName>
    <definedName name="QB_ROW_1522500" localSheetId="0" hidden="1">Sheet1!$F$29</definedName>
    <definedName name="QB_ROW_152500" localSheetId="0" hidden="1">Sheet1!$F$18</definedName>
    <definedName name="QB_ROW_1590400" localSheetId="0" hidden="1">Sheet1!$E$71</definedName>
    <definedName name="QB_ROW_1593400" localSheetId="0" hidden="1">Sheet1!$E$73</definedName>
    <definedName name="QB_ROW_162500" localSheetId="0" hidden="1">Sheet1!$F$13</definedName>
    <definedName name="QB_ROW_182500" localSheetId="0" hidden="1">Sheet1!$F$14</definedName>
    <definedName name="QB_ROW_183010" localSheetId="0" hidden="1">Sheet1!$A$83</definedName>
    <definedName name="QB_ROW_1900400" localSheetId="0" hidden="1">Sheet1!$E$60</definedName>
    <definedName name="QB_ROW_190110" localSheetId="0" hidden="1">Sheet1!$B$6</definedName>
    <definedName name="QB_ROW_1903400" localSheetId="0" hidden="1">Sheet1!$E$69</definedName>
    <definedName name="QB_ROW_1922500" localSheetId="0" hidden="1">Sheet1!$F$64</definedName>
    <definedName name="QB_ROW_193110" localSheetId="0" hidden="1">Sheet1!$B$75</definedName>
    <definedName name="QB_ROW_1932500" localSheetId="0" hidden="1">Sheet1!$F$47</definedName>
    <definedName name="QB_ROW_1942500" localSheetId="0" hidden="1">Sheet1!$F$17</definedName>
    <definedName name="QB_ROW_1960400" localSheetId="0" hidden="1">Sheet1!$E$52</definedName>
    <definedName name="QB_ROW_1962500" localSheetId="0" hidden="1">Sheet1!$F$58</definedName>
    <definedName name="QB_ROW_1963400" localSheetId="0" hidden="1">Sheet1!$E$59</definedName>
    <definedName name="QB_ROW_1992500" localSheetId="0" hidden="1">Sheet1!$F$38</definedName>
    <definedName name="QB_ROW_200310" localSheetId="0" hidden="1">Sheet1!$D$7</definedName>
    <definedName name="QB_ROW_200400" localSheetId="0" hidden="1">Sheet1!$E$16</definedName>
    <definedName name="QB_ROW_2012500" localSheetId="0" hidden="1">Sheet1!$F$11</definedName>
    <definedName name="QB_ROW_2022500" localSheetId="0" hidden="1">Sheet1!$F$53</definedName>
    <definedName name="QB_ROW_203310" localSheetId="0" hidden="1">Sheet1!$D$23</definedName>
    <definedName name="QB_ROW_203400" localSheetId="0" hidden="1">Sheet1!$E$22</definedName>
    <definedName name="QB_ROW_2042500" localSheetId="0" hidden="1">Sheet1!$F$12</definedName>
    <definedName name="QB_ROW_210310" localSheetId="0" hidden="1">Sheet1!$D$25</definedName>
    <definedName name="QB_ROW_2132500" localSheetId="0" hidden="1">Sheet1!$F$56</definedName>
    <definedName name="QB_ROW_213310" localSheetId="0" hidden="1">Sheet1!$D$74</definedName>
    <definedName name="QB_ROW_2142500" localSheetId="0" hidden="1">Sheet1!$F$54</definedName>
    <definedName name="QB_ROW_220110" localSheetId="0" hidden="1">Sheet1!$B$76</definedName>
    <definedName name="QB_ROW_2222500" localSheetId="0" hidden="1">Sheet1!$F$55</definedName>
    <definedName name="QB_ROW_222500" localSheetId="0" hidden="1">Sheet1!$F$20</definedName>
    <definedName name="QB_ROW_223110" localSheetId="0" hidden="1">Sheet1!$B$82</definedName>
    <definedName name="QB_ROW_2232500" localSheetId="0" hidden="1">Sheet1!$F$37</definedName>
    <definedName name="QB_ROW_2242300" localSheetId="0" hidden="1">Sheet1!$D$80</definedName>
    <definedName name="QB_ROW_2262500" localSheetId="0" hidden="1">Sheet1!$F$36</definedName>
    <definedName name="QB_ROW_2292500" localSheetId="0" hidden="1">Sheet1!$F$57</definedName>
    <definedName name="QB_ROW_230210" localSheetId="0" hidden="1">Sheet1!$C$77</definedName>
    <definedName name="QB_ROW_233210" localSheetId="0" hidden="1">Sheet1!$C$81</definedName>
    <definedName name="QB_ROW_2422500" localSheetId="0" hidden="1">Sheet1!$F$50</definedName>
    <definedName name="QB_ROW_242500" localSheetId="0" hidden="1">Sheet1!$F$21</definedName>
    <definedName name="QB_ROW_2482500" localSheetId="0" hidden="1">Sheet1!$F$65</definedName>
    <definedName name="QB_ROW_2512500" localSheetId="0" hidden="1">Sheet1!$F$72</definedName>
    <definedName name="QB_ROW_2572500" localSheetId="0" hidden="1">Sheet1!$F$19</definedName>
    <definedName name="QB_ROW_2602400" localSheetId="0" hidden="1">Sheet1!$E$70</definedName>
    <definedName name="QB_ROW_2612500" localSheetId="0" hidden="1">Sheet1!$F$43</definedName>
    <definedName name="QB_ROW_2722500" localSheetId="0" hidden="1">Sheet1!$F$30</definedName>
    <definedName name="QB_ROW_2802500" localSheetId="0" hidden="1">Sheet1!$F$10</definedName>
    <definedName name="QB_ROW_2852300" localSheetId="0" hidden="1">Sheet1!$D$78</definedName>
    <definedName name="QB_ROW_2862500" localSheetId="0" hidden="1">Sheet1!$F$9</definedName>
    <definedName name="QB_ROW_2922500" localSheetId="0" hidden="1">Sheet1!$F$61</definedName>
    <definedName name="QB_ROW_2942500" localSheetId="0" hidden="1">Sheet1!$F$33</definedName>
    <definedName name="QB_ROW_2962300" localSheetId="0" hidden="1">Sheet1!$D$79</definedName>
    <definedName name="QB_ROW_332500" localSheetId="0" hidden="1">Sheet1!$F$62</definedName>
    <definedName name="QB_ROW_352500" localSheetId="0" hidden="1">Sheet1!$F$63</definedName>
    <definedName name="QB_ROW_372500" localSheetId="0" hidden="1">Sheet1!$F$66</definedName>
    <definedName name="QB_ROW_392500" localSheetId="0" hidden="1">Sheet1!$F$67</definedName>
    <definedName name="QB_ROW_402500" localSheetId="0" hidden="1">Sheet1!$F$68</definedName>
    <definedName name="QB_ROW_863210" localSheetId="0" hidden="1">Sheet1!$C$24</definedName>
    <definedName name="QB_SUBTITLE_3" localSheetId="0" hidden="1">Sheet1!$A$3</definedName>
    <definedName name="QB_TIME_5" localSheetId="0" hidden="1">Sheet1!$V$1</definedName>
    <definedName name="QB_TITLE_2" localSheetId="0" hidden="1">Sheet1!$A$2</definedName>
    <definedName name="QBCANSUPPORTUPDATE" localSheetId="0">TRUE</definedName>
    <definedName name="QBCOMPANYFILENAME" localSheetId="0">"Q:\Tom C\Litquake Foundation\Litquake Foundation.QBW"</definedName>
    <definedName name="QBENDDATE" localSheetId="0">20221231</definedName>
    <definedName name="QBHEADERSONSCREEN" localSheetId="0">TRUE</definedName>
    <definedName name="QBMETADATASIZE" localSheetId="0">5931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19</definedName>
    <definedName name="QBREPORTCOMPANYID" localSheetId="0">"aae473abc2584c6a8d51466dfccefc86"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3</definedName>
    <definedName name="QBROWHEADERS" localSheetId="0">6</definedName>
    <definedName name="QBSTARTDATE" localSheetId="0">20220101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" i="1" l="1"/>
  <c r="S15" i="1" s="1"/>
  <c r="H81" i="1"/>
  <c r="I81" i="1"/>
  <c r="I82" i="1" s="1"/>
  <c r="J81" i="1"/>
  <c r="J82" i="1" s="1"/>
  <c r="K81" i="1"/>
  <c r="K82" i="1" s="1"/>
  <c r="L81" i="1"/>
  <c r="L82" i="1" s="1"/>
  <c r="M81" i="1"/>
  <c r="M82" i="1" s="1"/>
  <c r="O81" i="1"/>
  <c r="O82" i="1" s="1"/>
  <c r="P81" i="1"/>
  <c r="P82" i="1" s="1"/>
  <c r="Q81" i="1"/>
  <c r="S81" i="1"/>
  <c r="S82" i="1" s="1"/>
  <c r="T81" i="1"/>
  <c r="T82" i="1" s="1"/>
  <c r="U81" i="1"/>
  <c r="U82" i="1" s="1"/>
  <c r="G81" i="1"/>
  <c r="G82" i="1" s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G73" i="1"/>
  <c r="V72" i="1"/>
  <c r="V73" i="1" s="1"/>
  <c r="O69" i="1"/>
  <c r="P69" i="1"/>
  <c r="Q69" i="1"/>
  <c r="S69" i="1"/>
  <c r="T69" i="1"/>
  <c r="U69" i="1"/>
  <c r="G69" i="1"/>
  <c r="H69" i="1"/>
  <c r="I69" i="1"/>
  <c r="J69" i="1"/>
  <c r="K69" i="1"/>
  <c r="L69" i="1"/>
  <c r="M69" i="1"/>
  <c r="N62" i="1"/>
  <c r="R62" i="1" s="1"/>
  <c r="V62" i="1" s="1"/>
  <c r="N63" i="1"/>
  <c r="R63" i="1" s="1"/>
  <c r="V63" i="1" s="1"/>
  <c r="N64" i="1"/>
  <c r="N65" i="1"/>
  <c r="R65" i="1" s="1"/>
  <c r="N66" i="1"/>
  <c r="R66" i="1" s="1"/>
  <c r="V66" i="1" s="1"/>
  <c r="N67" i="1"/>
  <c r="R67" i="1" s="1"/>
  <c r="V67" i="1" s="1"/>
  <c r="N68" i="1"/>
  <c r="N61" i="1"/>
  <c r="U59" i="1"/>
  <c r="H59" i="1"/>
  <c r="I59" i="1"/>
  <c r="J59" i="1"/>
  <c r="K59" i="1"/>
  <c r="L59" i="1"/>
  <c r="M59" i="1"/>
  <c r="O59" i="1"/>
  <c r="P59" i="1"/>
  <c r="Q59" i="1"/>
  <c r="S59" i="1"/>
  <c r="G59" i="1"/>
  <c r="N54" i="1"/>
  <c r="R54" i="1" s="1"/>
  <c r="N55" i="1"/>
  <c r="R55" i="1" s="1"/>
  <c r="N56" i="1"/>
  <c r="R56" i="1" s="1"/>
  <c r="V56" i="1" s="1"/>
  <c r="N57" i="1"/>
  <c r="R57" i="1" s="1"/>
  <c r="N58" i="1"/>
  <c r="N53" i="1"/>
  <c r="O51" i="1"/>
  <c r="P51" i="1"/>
  <c r="Q51" i="1"/>
  <c r="S51" i="1"/>
  <c r="T51" i="1"/>
  <c r="U51" i="1"/>
  <c r="G51" i="1"/>
  <c r="H51" i="1"/>
  <c r="I51" i="1"/>
  <c r="J51" i="1"/>
  <c r="K51" i="1"/>
  <c r="L51" i="1"/>
  <c r="M51" i="1"/>
  <c r="N48" i="1"/>
  <c r="R48" i="1" s="1"/>
  <c r="V48" i="1" s="1"/>
  <c r="N49" i="1"/>
  <c r="R49" i="1" s="1"/>
  <c r="V49" i="1" s="1"/>
  <c r="N50" i="1"/>
  <c r="R50" i="1" s="1"/>
  <c r="V50" i="1" s="1"/>
  <c r="N47" i="1"/>
  <c r="R47" i="1" s="1"/>
  <c r="S45" i="1"/>
  <c r="T45" i="1"/>
  <c r="U45" i="1"/>
  <c r="O45" i="1"/>
  <c r="P45" i="1"/>
  <c r="Q45" i="1"/>
  <c r="G45" i="1"/>
  <c r="H45" i="1"/>
  <c r="I45" i="1"/>
  <c r="J45" i="1"/>
  <c r="K45" i="1"/>
  <c r="L45" i="1"/>
  <c r="M45" i="1"/>
  <c r="N34" i="1"/>
  <c r="R34" i="1" s="1"/>
  <c r="N35" i="1"/>
  <c r="R35" i="1" s="1"/>
  <c r="V35" i="1" s="1"/>
  <c r="N36" i="1"/>
  <c r="R36" i="1" s="1"/>
  <c r="V36" i="1" s="1"/>
  <c r="N37" i="1"/>
  <c r="R37" i="1" s="1"/>
  <c r="V37" i="1" s="1"/>
  <c r="N38" i="1"/>
  <c r="R38" i="1" s="1"/>
  <c r="N39" i="1"/>
  <c r="R39" i="1" s="1"/>
  <c r="V39" i="1" s="1"/>
  <c r="N40" i="1"/>
  <c r="R40" i="1" s="1"/>
  <c r="V40" i="1" s="1"/>
  <c r="N41" i="1"/>
  <c r="R41" i="1" s="1"/>
  <c r="V41" i="1" s="1"/>
  <c r="N42" i="1"/>
  <c r="R42" i="1" s="1"/>
  <c r="N43" i="1"/>
  <c r="R43" i="1" s="1"/>
  <c r="V43" i="1" s="1"/>
  <c r="N44" i="1"/>
  <c r="R44" i="1" s="1"/>
  <c r="V44" i="1" s="1"/>
  <c r="N33" i="1"/>
  <c r="R33" i="1" s="1"/>
  <c r="S31" i="1"/>
  <c r="T31" i="1"/>
  <c r="U31" i="1"/>
  <c r="P31" i="1"/>
  <c r="Q31" i="1"/>
  <c r="O31" i="1"/>
  <c r="G31" i="1"/>
  <c r="H31" i="1"/>
  <c r="I31" i="1"/>
  <c r="J31" i="1"/>
  <c r="K31" i="1"/>
  <c r="L31" i="1"/>
  <c r="M31" i="1"/>
  <c r="N28" i="1"/>
  <c r="R28" i="1" s="1"/>
  <c r="V28" i="1" s="1"/>
  <c r="N29" i="1"/>
  <c r="R29" i="1" s="1"/>
  <c r="N30" i="1"/>
  <c r="R30" i="1" s="1"/>
  <c r="V30" i="1" s="1"/>
  <c r="N27" i="1"/>
  <c r="R27" i="1" s="1"/>
  <c r="N10" i="1"/>
  <c r="R10" i="1" s="1"/>
  <c r="N11" i="1"/>
  <c r="R11" i="1" s="1"/>
  <c r="N12" i="1"/>
  <c r="R12" i="1" s="1"/>
  <c r="V12" i="1" s="1"/>
  <c r="N13" i="1"/>
  <c r="R13" i="1" s="1"/>
  <c r="N14" i="1"/>
  <c r="R14" i="1" s="1"/>
  <c r="N9" i="1"/>
  <c r="R9" i="1" s="1"/>
  <c r="O22" i="1"/>
  <c r="P22" i="1"/>
  <c r="Q22" i="1"/>
  <c r="S22" i="1"/>
  <c r="T22" i="1"/>
  <c r="U22" i="1"/>
  <c r="O15" i="1"/>
  <c r="P15" i="1"/>
  <c r="Q15" i="1"/>
  <c r="T15" i="1"/>
  <c r="T23" i="1" s="1"/>
  <c r="T24" i="1" s="1"/>
  <c r="U15" i="1"/>
  <c r="G15" i="1"/>
  <c r="H15" i="1"/>
  <c r="I15" i="1"/>
  <c r="J15" i="1"/>
  <c r="K15" i="1"/>
  <c r="L15" i="1"/>
  <c r="M15" i="1"/>
  <c r="M23" i="1" s="1"/>
  <c r="M24" i="1" s="1"/>
  <c r="G22" i="1"/>
  <c r="H22" i="1"/>
  <c r="I22" i="1"/>
  <c r="J22" i="1"/>
  <c r="K22" i="1"/>
  <c r="L22" i="1"/>
  <c r="M22" i="1"/>
  <c r="N18" i="1"/>
  <c r="R18" i="1" s="1"/>
  <c r="N19" i="1"/>
  <c r="R19" i="1" s="1"/>
  <c r="V19" i="1" s="1"/>
  <c r="N20" i="1"/>
  <c r="R20" i="1" s="1"/>
  <c r="V20" i="1" s="1"/>
  <c r="N21" i="1"/>
  <c r="R21" i="1" s="1"/>
  <c r="V21" i="1" s="1"/>
  <c r="N17" i="1"/>
  <c r="T57" i="1"/>
  <c r="T54" i="1"/>
  <c r="Q82" i="1"/>
  <c r="H82" i="1"/>
  <c r="N80" i="1"/>
  <c r="R80" i="1" s="1"/>
  <c r="V80" i="1" s="1"/>
  <c r="N79" i="1"/>
  <c r="R79" i="1" s="1"/>
  <c r="V79" i="1" s="1"/>
  <c r="N78" i="1"/>
  <c r="R78" i="1" s="1"/>
  <c r="V78" i="1" s="1"/>
  <c r="N70" i="1"/>
  <c r="R70" i="1" s="1"/>
  <c r="V70" i="1" s="1"/>
  <c r="O23" i="1" l="1"/>
  <c r="O24" i="1" s="1"/>
  <c r="O74" i="1"/>
  <c r="J74" i="1"/>
  <c r="T59" i="1"/>
  <c r="T74" i="1" s="1"/>
  <c r="T75" i="1" s="1"/>
  <c r="T83" i="1" s="1"/>
  <c r="V81" i="1"/>
  <c r="M74" i="1"/>
  <c r="M75" i="1" s="1"/>
  <c r="M83" i="1" s="1"/>
  <c r="I74" i="1"/>
  <c r="Q74" i="1"/>
  <c r="S74" i="1"/>
  <c r="L74" i="1"/>
  <c r="H74" i="1"/>
  <c r="P74" i="1"/>
  <c r="K74" i="1"/>
  <c r="G74" i="1"/>
  <c r="U74" i="1"/>
  <c r="N59" i="1"/>
  <c r="V47" i="1"/>
  <c r="V51" i="1" s="1"/>
  <c r="R51" i="1"/>
  <c r="N51" i="1"/>
  <c r="R68" i="1"/>
  <c r="V68" i="1" s="1"/>
  <c r="R64" i="1"/>
  <c r="V64" i="1" s="1"/>
  <c r="R81" i="1"/>
  <c r="N81" i="1"/>
  <c r="V57" i="1"/>
  <c r="N69" i="1"/>
  <c r="R61" i="1"/>
  <c r="V61" i="1" s="1"/>
  <c r="R53" i="1"/>
  <c r="V55" i="1"/>
  <c r="V65" i="1"/>
  <c r="V33" i="1"/>
  <c r="N45" i="1"/>
  <c r="R58" i="1"/>
  <c r="V58" i="1" s="1"/>
  <c r="R45" i="1"/>
  <c r="V42" i="1"/>
  <c r="V38" i="1"/>
  <c r="V34" i="1"/>
  <c r="I23" i="1"/>
  <c r="I24" i="1" s="1"/>
  <c r="S23" i="1"/>
  <c r="S24" i="1" s="1"/>
  <c r="L23" i="1"/>
  <c r="L24" i="1" s="1"/>
  <c r="L85" i="1" s="1"/>
  <c r="H23" i="1"/>
  <c r="H24" i="1" s="1"/>
  <c r="H85" i="1" s="1"/>
  <c r="Q23" i="1"/>
  <c r="Q24" i="1" s="1"/>
  <c r="N22" i="1"/>
  <c r="U23" i="1"/>
  <c r="U24" i="1" s="1"/>
  <c r="P23" i="1"/>
  <c r="P24" i="1" s="1"/>
  <c r="R31" i="1"/>
  <c r="N15" i="1"/>
  <c r="N31" i="1"/>
  <c r="K23" i="1"/>
  <c r="K24" i="1" s="1"/>
  <c r="G23" i="1"/>
  <c r="G24" i="1" s="1"/>
  <c r="J23" i="1"/>
  <c r="J24" i="1" s="1"/>
  <c r="V11" i="1"/>
  <c r="T85" i="1"/>
  <c r="V14" i="1"/>
  <c r="V10" i="1"/>
  <c r="R17" i="1"/>
  <c r="R22" i="1" s="1"/>
  <c r="V29" i="1"/>
  <c r="V27" i="1"/>
  <c r="V18" i="1"/>
  <c r="V13" i="1"/>
  <c r="R15" i="1"/>
  <c r="V9" i="1"/>
  <c r="O85" i="1"/>
  <c r="V54" i="1"/>
  <c r="N82" i="1"/>
  <c r="R82" i="1" s="1"/>
  <c r="V82" i="1" s="1"/>
  <c r="O75" i="1" l="1"/>
  <c r="O83" i="1" s="1"/>
  <c r="I75" i="1"/>
  <c r="I83" i="1" s="1"/>
  <c r="N23" i="1"/>
  <c r="N24" i="1" s="1"/>
  <c r="N85" i="1" s="1"/>
  <c r="G75" i="1"/>
  <c r="G83" i="1" s="1"/>
  <c r="U75" i="1"/>
  <c r="U83" i="1" s="1"/>
  <c r="L75" i="1"/>
  <c r="L83" i="1" s="1"/>
  <c r="Q75" i="1"/>
  <c r="Q83" i="1" s="1"/>
  <c r="K75" i="1"/>
  <c r="K83" i="1" s="1"/>
  <c r="H75" i="1"/>
  <c r="H83" i="1" s="1"/>
  <c r="V45" i="1"/>
  <c r="N74" i="1"/>
  <c r="N75" i="1" s="1"/>
  <c r="N83" i="1" s="1"/>
  <c r="V69" i="1"/>
  <c r="S85" i="1"/>
  <c r="S75" i="1"/>
  <c r="S83" i="1" s="1"/>
  <c r="R59" i="1"/>
  <c r="R69" i="1"/>
  <c r="J85" i="1"/>
  <c r="J75" i="1"/>
  <c r="J83" i="1" s="1"/>
  <c r="U85" i="1"/>
  <c r="P85" i="1"/>
  <c r="P75" i="1"/>
  <c r="P83" i="1" s="1"/>
  <c r="V53" i="1"/>
  <c r="V59" i="1" s="1"/>
  <c r="V31" i="1"/>
  <c r="R23" i="1"/>
  <c r="R24" i="1" s="1"/>
  <c r="V17" i="1"/>
  <c r="V22" i="1" s="1"/>
  <c r="R87" i="1"/>
  <c r="N87" i="1"/>
  <c r="V15" i="1"/>
  <c r="Q85" i="1"/>
  <c r="K85" i="1"/>
  <c r="I85" i="1"/>
  <c r="M85" i="1"/>
  <c r="G85" i="1"/>
  <c r="R74" i="1" l="1"/>
  <c r="R75" i="1" s="1"/>
  <c r="R83" i="1" s="1"/>
  <c r="R88" i="1" s="1"/>
  <c r="V74" i="1"/>
  <c r="V23" i="1"/>
  <c r="V24" i="1" s="1"/>
  <c r="V75" i="1" l="1"/>
  <c r="V83" i="1" s="1"/>
  <c r="V85" i="1"/>
  <c r="R85" i="1"/>
  <c r="H86" i="1" l="1"/>
  <c r="H87" i="1" s="1"/>
  <c r="H88" i="1" s="1"/>
  <c r="L86" i="1"/>
  <c r="L87" i="1" s="1"/>
  <c r="L88" i="1" s="1"/>
  <c r="O86" i="1"/>
  <c r="O87" i="1" s="1"/>
  <c r="O88" i="1" s="1"/>
  <c r="P86" i="1"/>
  <c r="P87" i="1" s="1"/>
  <c r="P88" i="1" s="1"/>
  <c r="S86" i="1"/>
  <c r="S87" i="1" s="1"/>
  <c r="S88" i="1" s="1"/>
  <c r="J86" i="1"/>
  <c r="J87" i="1" s="1"/>
  <c r="J88" i="1" s="1"/>
  <c r="I86" i="1"/>
  <c r="I87" i="1" s="1"/>
  <c r="I88" i="1" s="1"/>
  <c r="M86" i="1"/>
  <c r="M87" i="1" s="1"/>
  <c r="M88" i="1" s="1"/>
  <c r="K86" i="1"/>
  <c r="K87" i="1" s="1"/>
  <c r="K88" i="1" s="1"/>
  <c r="Q86" i="1"/>
  <c r="Q87" i="1" s="1"/>
  <c r="Q88" i="1" s="1"/>
  <c r="G86" i="1"/>
  <c r="N88" i="1" l="1"/>
  <c r="V86" i="1"/>
  <c r="G87" i="1"/>
  <c r="G88" i="1" s="1"/>
  <c r="V88" i="1" s="1"/>
</calcChain>
</file>

<file path=xl/sharedStrings.xml><?xml version="1.0" encoding="utf-8"?>
<sst xmlns="http://schemas.openxmlformats.org/spreadsheetml/2006/main" count="106" uniqueCount="106">
  <si>
    <t>The Litquake Foundation</t>
  </si>
  <si>
    <t>Profit &amp; Loss by Class</t>
  </si>
  <si>
    <t>Accrual Basis</t>
  </si>
  <si>
    <t>(Programming)</t>
  </si>
  <si>
    <t>Elder Project</t>
  </si>
  <si>
    <t>Lit Crawl</t>
  </si>
  <si>
    <t>Out Loud</t>
  </si>
  <si>
    <t>Kidquake</t>
  </si>
  <si>
    <t>Total Festival</t>
  </si>
  <si>
    <t>Total Programming</t>
  </si>
  <si>
    <t>Overhead</t>
  </si>
  <si>
    <t>Unclassified</t>
  </si>
  <si>
    <t>TOTAL</t>
  </si>
  <si>
    <t>Ordinary Income/Expense</t>
  </si>
  <si>
    <t>Income</t>
  </si>
  <si>
    <t>40000 · Contributed Income</t>
  </si>
  <si>
    <t>40007-a · DAF/Individually Directed</t>
  </si>
  <si>
    <t>40002 - Government</t>
  </si>
  <si>
    <t>40004 · Matching/Corporate Gifts</t>
  </si>
  <si>
    <t>40005 · Donations at Events</t>
  </si>
  <si>
    <t>40007 · Foundation Grants</t>
  </si>
  <si>
    <t>40009 · Individual Contributions</t>
  </si>
  <si>
    <t>Total 40000 · Contributed Income</t>
  </si>
  <si>
    <t>42000 · Earned Income</t>
  </si>
  <si>
    <t>42001 · Ad Sales</t>
  </si>
  <si>
    <t>40003 · Corporate Sponsorships</t>
  </si>
  <si>
    <t>42010 · Fees from Lit Crawls</t>
  </si>
  <si>
    <t>42004 · Event Production</t>
  </si>
  <si>
    <t>42006 · Ticket Sales</t>
  </si>
  <si>
    <t>Total 42000 · Earned Income</t>
  </si>
  <si>
    <t>Total Income</t>
  </si>
  <si>
    <t>Gross Profit</t>
  </si>
  <si>
    <t>Expense</t>
  </si>
  <si>
    <t>50000 · Program Expenses</t>
  </si>
  <si>
    <t>50002 · Program Space Rental</t>
  </si>
  <si>
    <t>50003 · Supplies</t>
  </si>
  <si>
    <t>50004 · Technical</t>
  </si>
  <si>
    <t>50006 · Hospitality &amp; Receptions</t>
  </si>
  <si>
    <t>Total 50000 · Program Expenses</t>
  </si>
  <si>
    <t>51000 · Operating Expenses</t>
  </si>
  <si>
    <t>51015 · Continuing Education</t>
  </si>
  <si>
    <t>51002 · Telephone</t>
  </si>
  <si>
    <t>51003 · Insurance</t>
  </si>
  <si>
    <t>51004 · Interest Expense</t>
  </si>
  <si>
    <t>51005 · Meals and Entertainment</t>
  </si>
  <si>
    <t>51006 · Merchant Account / Bank Fees</t>
  </si>
  <si>
    <t>51007 · Office Supplies</t>
  </si>
  <si>
    <t>51008 · Postage &amp; Delivery</t>
  </si>
  <si>
    <t>51009 · Printing &amp; Copying</t>
  </si>
  <si>
    <t>51011 · Rent</t>
  </si>
  <si>
    <t>51014 · Software</t>
  </si>
  <si>
    <t>51012 · Travel And Parking</t>
  </si>
  <si>
    <t>Total 51000 · Operating Expenses</t>
  </si>
  <si>
    <t>52000 · Marketing</t>
  </si>
  <si>
    <t>52001 · Advertising</t>
  </si>
  <si>
    <t>52003 · Internet &amp; Website</t>
  </si>
  <si>
    <t>52005 · Printing</t>
  </si>
  <si>
    <t>52006 · Program Printing</t>
  </si>
  <si>
    <t>Total 52000 · Marketing</t>
  </si>
  <si>
    <t>53000 · Payroll Expenses</t>
  </si>
  <si>
    <t>53001 · Health Benefits</t>
  </si>
  <si>
    <t>53003 · Payroll Taxes</t>
  </si>
  <si>
    <t>53004 · Processing Fees</t>
  </si>
  <si>
    <t>53005 · Wages</t>
  </si>
  <si>
    <t>53006 · Workers Comp Insurance</t>
  </si>
  <si>
    <t>53000 · Payroll Expenses - Other</t>
  </si>
  <si>
    <t>Total 53000 · Payroll Expenses</t>
  </si>
  <si>
    <t>80000 · Ind Contractors</t>
  </si>
  <si>
    <t>80010 · HR/Strategic/Succession Consult</t>
  </si>
  <si>
    <t>80001 · Accounting-Bookkeeping</t>
  </si>
  <si>
    <t>80002 · Artistic</t>
  </si>
  <si>
    <t>80003 · Designers</t>
  </si>
  <si>
    <t>80005 · Legal Expense</t>
  </si>
  <si>
    <t>80006 · PR</t>
  </si>
  <si>
    <t>80007 · Program/Curatorial</t>
  </si>
  <si>
    <t>80008 · Technical</t>
  </si>
  <si>
    <t>Total 80000 · Ind Contractors</t>
  </si>
  <si>
    <t>85000 · Amortization Expense</t>
  </si>
  <si>
    <t>90000 · Taxes &amp; Fees</t>
  </si>
  <si>
    <t>90001 · Annual Filing/Registration Fees</t>
  </si>
  <si>
    <t>Total 90000 · Taxes &amp; Fees</t>
  </si>
  <si>
    <t>Total Expense</t>
  </si>
  <si>
    <t>Net Ordinary Income</t>
  </si>
  <si>
    <t>Other Income/Expense</t>
  </si>
  <si>
    <t>Other Income</t>
  </si>
  <si>
    <t>43000 · Miscellaneous Income</t>
  </si>
  <si>
    <t>46000 · Employee Retention Credit</t>
  </si>
  <si>
    <t>95000 · Interest Income</t>
  </si>
  <si>
    <t>Total Other Income</t>
  </si>
  <si>
    <t>Net Other Income</t>
  </si>
  <si>
    <t>Net Income</t>
  </si>
  <si>
    <t>Words Around
the World</t>
  </si>
  <si>
    <t>General
Festival</t>
  </si>
  <si>
    <t>Festival
Other</t>
  </si>
  <si>
    <t>Year Round
Other</t>
  </si>
  <si>
    <t>Programming
Other</t>
  </si>
  <si>
    <t>Income percent of Total</t>
  </si>
  <si>
    <t>Net Income over Expense less Overhead</t>
  </si>
  <si>
    <t>Overhead Allocation based on income</t>
  </si>
  <si>
    <t>General Op</t>
  </si>
  <si>
    <t>Festival</t>
  </si>
  <si>
    <t>Programming</t>
  </si>
  <si>
    <t>Based on Income</t>
  </si>
  <si>
    <t>Total Income + Other Income</t>
  </si>
  <si>
    <t>Writing
Panels</t>
  </si>
  <si>
    <t>January through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</si>
</sst>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yy"/>
    <numFmt numFmtId="165" formatCode="#,##0.00;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165" fontId="8" fillId="0" borderId="0" xfId="0" applyNumberFormat="1" applyFont="1"/>
    <xf numFmtId="165" fontId="8" fillId="0" borderId="2" xfId="0" applyNumberFormat="1" applyFont="1" applyBorder="1"/>
    <xf numFmtId="165" fontId="8" fillId="0" borderId="4" xfId="0" applyNumberFormat="1" applyFont="1" applyBorder="1"/>
    <xf numFmtId="165" fontId="8" fillId="0" borderId="3" xfId="0" applyNumberFormat="1" applyFont="1" applyBorder="1"/>
    <xf numFmtId="165" fontId="3" fillId="0" borderId="5" xfId="0" applyNumberFormat="1" applyFont="1" applyBorder="1"/>
    <xf numFmtId="0" fontId="3" fillId="0" borderId="0" xfId="0" applyFont="1"/>
    <xf numFmtId="49" fontId="5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49" fontId="7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1" xfId="0" applyNumberFormat="1" applyFont="1" applyBorder="1" applyAlignment="1">
      <alignment horizontal="center"/>
    </xf>
    <xf numFmtId="9" fontId="8" fillId="0" borderId="0" xfId="2" applyFont="1"/>
    <xf numFmtId="43" fontId="0" fillId="0" borderId="0" xfId="1" applyFont="1"/>
    <xf numFmtId="49" fontId="3" fillId="2" borderId="1" xfId="0" applyNumberFormat="1" applyFont="1" applyFill="1" applyBorder="1" applyAlignment="1">
      <alignment horizontal="center"/>
    </xf>
    <xf numFmtId="165" fontId="8" fillId="2" borderId="0" xfId="0" applyNumberFormat="1" applyFont="1" applyFill="1"/>
    <xf numFmtId="165" fontId="8" fillId="2" borderId="2" xfId="0" applyNumberFormat="1" applyFont="1" applyFill="1" applyBorder="1"/>
    <xf numFmtId="165" fontId="8" fillId="2" borderId="4" xfId="0" applyNumberFormat="1" applyFont="1" applyFill="1" applyBorder="1"/>
    <xf numFmtId="165" fontId="8" fillId="2" borderId="3" xfId="0" applyNumberFormat="1" applyFont="1" applyFill="1" applyBorder="1"/>
    <xf numFmtId="165" fontId="3" fillId="2" borderId="5" xfId="0" applyNumberFormat="1" applyFont="1" applyFill="1" applyBorder="1"/>
    <xf numFmtId="49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9" fontId="8" fillId="0" borderId="0" xfId="2" applyFont="1" applyFill="1"/>
    <xf numFmtId="165" fontId="3" fillId="0" borderId="0" xfId="0" applyNumberFormat="1" applyFont="1"/>
    <xf numFmtId="0" fontId="2" fillId="0" borderId="0" xfId="0" applyFont="1"/>
    <xf numFmtId="165" fontId="3" fillId="0" borderId="3" xfId="0" applyNumberFormat="1" applyFont="1" applyBorder="1"/>
    <xf numFmtId="165" fontId="3" fillId="2" borderId="3" xfId="0" applyNumberFormat="1" applyFont="1" applyFill="1" applyBorder="1"/>
    <xf numFmtId="49" fontId="3" fillId="0" borderId="6" xfId="0" applyNumberFormat="1" applyFont="1" applyBorder="1" applyAlignment="1">
      <alignment horizontal="center" wrapText="1"/>
    </xf>
    <xf numFmtId="49" fontId="3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88900</xdr:colOff>
          <xdr:row>1</xdr:row>
          <xdr:rowOff>25400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B006-5B49-4036-BC17-D6D16D533666}">
  <sheetPr codeName="Sheet1">
    <pageSetUpPr fitToPage="1"/>
  </sheetPr>
  <dimension ref="A1:W89"/>
  <sheetViews>
    <sheetView tabSelected="1" zoomScaleNormal="100" workbookViewId="0">
      <pane xSplit="6" ySplit="5" topLeftCell="G6" activePane="bottomRight" state="frozenSplit"/>
      <selection pane="topRight" activeCell="G1" sqref="G1"/>
      <selection pane="bottomLeft" activeCell="A6" sqref="A6"/>
      <selection pane="bottomRight" activeCell="X14" sqref="X14"/>
    </sheetView>
  </sheetViews>
  <sheetFormatPr baseColWidth="10" defaultColWidth="8.83203125" defaultRowHeight="15" x14ac:dyDescent="0.2"/>
  <cols>
    <col min="1" max="5" width="3" style="8" customWidth="1"/>
    <col min="6" max="6" width="29.33203125" style="8" customWidth="1"/>
    <col min="7" max="7" width="12.83203125" customWidth="1"/>
    <col min="8" max="8" width="9" customWidth="1"/>
    <col min="9" max="9" width="11.5" customWidth="1"/>
    <col min="10" max="10" width="8.83203125" customWidth="1"/>
    <col min="11" max="11" width="8.6640625" customWidth="1"/>
    <col min="12" max="12" width="7.5" bestFit="1" customWidth="1"/>
    <col min="13" max="13" width="7.1640625" bestFit="1" customWidth="1"/>
    <col min="14" max="14" width="11.33203125" hidden="1" customWidth="1"/>
    <col min="15" max="15" width="9" bestFit="1" customWidth="1"/>
    <col min="16" max="16" width="9.83203125" bestFit="1" customWidth="1"/>
    <col min="17" max="17" width="10.5" hidden="1" customWidth="1"/>
    <col min="18" max="18" width="14.5" hidden="1" customWidth="1"/>
    <col min="19" max="19" width="10.5" customWidth="1"/>
    <col min="20" max="20" width="10.6640625" customWidth="1"/>
    <col min="21" max="21" width="9.1640625" hidden="1" customWidth="1"/>
    <col min="22" max="22" width="12.33203125" customWidth="1"/>
  </cols>
  <sheetData>
    <row r="1" spans="1:22" ht="16" x14ac:dyDescent="0.2">
      <c r="A1" s="9" t="s">
        <v>0</v>
      </c>
      <c r="B1" s="10"/>
      <c r="C1" s="10"/>
      <c r="D1" s="10"/>
      <c r="E1" s="10"/>
      <c r="F1" s="1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4"/>
    </row>
    <row r="2" spans="1:22" ht="18" x14ac:dyDescent="0.2">
      <c r="A2" s="11" t="s">
        <v>1</v>
      </c>
      <c r="B2" s="10"/>
      <c r="C2" s="10"/>
      <c r="D2" s="10"/>
      <c r="E2" s="10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5"/>
    </row>
    <row r="3" spans="1:22" x14ac:dyDescent="0.2">
      <c r="A3" s="12" t="s">
        <v>105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4" t="s">
        <v>2</v>
      </c>
    </row>
    <row r="4" spans="1:22" s="14" customFormat="1" ht="16" thickBot="1" x14ac:dyDescent="0.25">
      <c r="A4" s="13"/>
      <c r="B4" s="13"/>
      <c r="C4" s="13"/>
      <c r="D4" s="13"/>
      <c r="E4" s="13"/>
      <c r="F4" s="13"/>
      <c r="G4" s="35" t="s">
        <v>100</v>
      </c>
      <c r="H4" s="35"/>
      <c r="I4" s="35"/>
      <c r="J4" s="35"/>
      <c r="K4" s="35"/>
      <c r="L4" s="35"/>
      <c r="M4" s="35"/>
      <c r="N4" s="15" t="s">
        <v>3</v>
      </c>
      <c r="O4" s="36" t="s">
        <v>101</v>
      </c>
      <c r="P4" s="36"/>
      <c r="Q4" s="36"/>
      <c r="R4" s="15" t="s">
        <v>9</v>
      </c>
      <c r="S4" s="34" t="s">
        <v>99</v>
      </c>
      <c r="T4" s="18" t="s">
        <v>10</v>
      </c>
      <c r="U4" s="15" t="s">
        <v>11</v>
      </c>
      <c r="V4" s="15" t="s">
        <v>12</v>
      </c>
    </row>
    <row r="5" spans="1:22" s="14" customFormat="1" ht="27" customHeight="1" thickTop="1" thickBot="1" x14ac:dyDescent="0.25">
      <c r="A5" s="13"/>
      <c r="B5" s="13"/>
      <c r="C5" s="13"/>
      <c r="D5" s="13"/>
      <c r="E5" s="13"/>
      <c r="F5" s="13"/>
      <c r="G5" s="31" t="s">
        <v>104</v>
      </c>
      <c r="H5" s="32" t="s">
        <v>5</v>
      </c>
      <c r="I5" s="31" t="s">
        <v>91</v>
      </c>
      <c r="J5" s="32" t="s">
        <v>6</v>
      </c>
      <c r="K5" s="32" t="s">
        <v>7</v>
      </c>
      <c r="L5" s="31" t="s">
        <v>92</v>
      </c>
      <c r="M5" s="31" t="s">
        <v>93</v>
      </c>
      <c r="N5" s="32" t="s">
        <v>8</v>
      </c>
      <c r="O5" s="31" t="s">
        <v>94</v>
      </c>
      <c r="P5" s="32" t="s">
        <v>4</v>
      </c>
      <c r="Q5" s="31" t="s">
        <v>95</v>
      </c>
      <c r="R5" s="33"/>
      <c r="S5" s="33"/>
      <c r="T5" s="33"/>
      <c r="U5" s="33"/>
      <c r="V5" s="33"/>
    </row>
    <row r="6" spans="1:22" x14ac:dyDescent="0.2">
      <c r="A6" s="2"/>
      <c r="B6" s="2" t="s">
        <v>13</v>
      </c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9"/>
      <c r="U6" s="3"/>
      <c r="V6" s="3"/>
    </row>
    <row r="7" spans="1:22" x14ac:dyDescent="0.2">
      <c r="A7" s="2"/>
      <c r="B7" s="2"/>
      <c r="C7" s="2"/>
      <c r="D7" s="2" t="s">
        <v>14</v>
      </c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9"/>
      <c r="U7" s="3"/>
      <c r="V7" s="3"/>
    </row>
    <row r="8" spans="1:22" x14ac:dyDescent="0.2">
      <c r="A8" s="2"/>
      <c r="B8" s="2"/>
      <c r="C8" s="2"/>
      <c r="D8" s="2"/>
      <c r="E8" s="2" t="s">
        <v>15</v>
      </c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9"/>
      <c r="U8" s="3"/>
      <c r="V8" s="3"/>
    </row>
    <row r="9" spans="1:22" x14ac:dyDescent="0.2">
      <c r="A9" s="2"/>
      <c r="B9" s="2"/>
      <c r="C9" s="2"/>
      <c r="D9" s="2"/>
      <c r="E9" s="2"/>
      <c r="F9" s="2" t="s">
        <v>16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>SUM(G9:M9)</f>
        <v>0</v>
      </c>
      <c r="O9" s="3">
        <v>0</v>
      </c>
      <c r="P9" s="3">
        <v>0</v>
      </c>
      <c r="Q9" s="3">
        <v>0</v>
      </c>
      <c r="R9" s="3">
        <f>N9+SUM(O9:Q9)</f>
        <v>0</v>
      </c>
      <c r="S9" s="3">
        <f>208759.61+1000</f>
        <v>209759.61</v>
      </c>
      <c r="T9" s="19">
        <v>0</v>
      </c>
      <c r="U9" s="3">
        <v>0</v>
      </c>
      <c r="V9" s="3">
        <f t="shared" ref="V9:V14" si="0">ROUND(SUM(R9:U9),5)</f>
        <v>209759.61</v>
      </c>
    </row>
    <row r="10" spans="1:22" x14ac:dyDescent="0.2">
      <c r="A10" s="2"/>
      <c r="B10" s="2"/>
      <c r="C10" s="2"/>
      <c r="D10" s="2"/>
      <c r="E10" s="2"/>
      <c r="F10" s="2" t="s">
        <v>17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12000</v>
      </c>
      <c r="M10" s="3">
        <v>218.85</v>
      </c>
      <c r="N10" s="3">
        <f t="shared" ref="N10:N14" si="1">SUM(G10:M10)</f>
        <v>12218.85</v>
      </c>
      <c r="O10" s="3">
        <v>0</v>
      </c>
      <c r="P10" s="3">
        <v>36000</v>
      </c>
      <c r="Q10" s="3">
        <v>0</v>
      </c>
      <c r="R10" s="3">
        <f t="shared" ref="R10:R14" si="2">N10+SUM(O10:Q10)</f>
        <v>48218.85</v>
      </c>
      <c r="S10" s="3">
        <v>82907</v>
      </c>
      <c r="T10" s="19">
        <v>0</v>
      </c>
      <c r="U10" s="3">
        <v>0</v>
      </c>
      <c r="V10" s="3">
        <f t="shared" si="0"/>
        <v>131125.85</v>
      </c>
    </row>
    <row r="11" spans="1:22" x14ac:dyDescent="0.2">
      <c r="A11" s="2"/>
      <c r="B11" s="2"/>
      <c r="C11" s="2"/>
      <c r="D11" s="2"/>
      <c r="E11" s="2"/>
      <c r="F11" s="2" t="s">
        <v>18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1"/>
        <v>0</v>
      </c>
      <c r="O11" s="3">
        <v>0</v>
      </c>
      <c r="P11" s="3">
        <v>500</v>
      </c>
      <c r="Q11" s="3">
        <v>0</v>
      </c>
      <c r="R11" s="3">
        <f t="shared" si="2"/>
        <v>500</v>
      </c>
      <c r="S11" s="3">
        <v>17559.63</v>
      </c>
      <c r="T11" s="19">
        <v>0</v>
      </c>
      <c r="U11" s="3">
        <v>0</v>
      </c>
      <c r="V11" s="3">
        <f t="shared" si="0"/>
        <v>18059.63</v>
      </c>
    </row>
    <row r="12" spans="1:22" x14ac:dyDescent="0.2">
      <c r="A12" s="2"/>
      <c r="B12" s="2"/>
      <c r="C12" s="2"/>
      <c r="D12" s="2"/>
      <c r="E12" s="2"/>
      <c r="F12" s="2" t="s">
        <v>19</v>
      </c>
      <c r="G12" s="3">
        <v>0</v>
      </c>
      <c r="H12" s="3">
        <v>358</v>
      </c>
      <c r="I12" s="3">
        <v>229</v>
      </c>
      <c r="J12" s="3">
        <v>0</v>
      </c>
      <c r="K12" s="3">
        <v>0</v>
      </c>
      <c r="L12" s="3">
        <v>5691.72</v>
      </c>
      <c r="M12" s="3">
        <v>0</v>
      </c>
      <c r="N12" s="3">
        <f t="shared" si="1"/>
        <v>6278.72</v>
      </c>
      <c r="O12" s="3">
        <v>626</v>
      </c>
      <c r="P12" s="3">
        <v>0</v>
      </c>
      <c r="Q12" s="3">
        <v>0</v>
      </c>
      <c r="R12" s="3">
        <f t="shared" si="2"/>
        <v>6904.72</v>
      </c>
      <c r="S12" s="3">
        <v>0</v>
      </c>
      <c r="T12" s="19">
        <v>0</v>
      </c>
      <c r="U12" s="3">
        <v>0</v>
      </c>
      <c r="V12" s="3">
        <f t="shared" si="0"/>
        <v>6904.72</v>
      </c>
    </row>
    <row r="13" spans="1:22" x14ac:dyDescent="0.2">
      <c r="A13" s="2"/>
      <c r="B13" s="2"/>
      <c r="C13" s="2"/>
      <c r="D13" s="2"/>
      <c r="E13" s="2"/>
      <c r="F13" s="2" t="s">
        <v>20</v>
      </c>
      <c r="G13" s="3">
        <v>0</v>
      </c>
      <c r="H13" s="3">
        <v>0</v>
      </c>
      <c r="I13" s="3">
        <v>0</v>
      </c>
      <c r="J13" s="3">
        <v>20000</v>
      </c>
      <c r="K13" s="3">
        <v>5000</v>
      </c>
      <c r="L13" s="3">
        <v>5000</v>
      </c>
      <c r="M13" s="3">
        <v>0</v>
      </c>
      <c r="N13" s="3">
        <f t="shared" si="1"/>
        <v>30000</v>
      </c>
      <c r="O13" s="3">
        <v>0</v>
      </c>
      <c r="P13" s="3">
        <v>3600</v>
      </c>
      <c r="Q13" s="3">
        <v>0</v>
      </c>
      <c r="R13" s="3">
        <f t="shared" si="2"/>
        <v>33600</v>
      </c>
      <c r="S13" s="3">
        <v>57100.01</v>
      </c>
      <c r="T13" s="19">
        <v>0</v>
      </c>
      <c r="U13" s="3">
        <v>0</v>
      </c>
      <c r="V13" s="3">
        <f t="shared" si="0"/>
        <v>90700.01</v>
      </c>
    </row>
    <row r="14" spans="1:22" ht="16" thickBot="1" x14ac:dyDescent="0.25">
      <c r="A14" s="2"/>
      <c r="B14" s="2"/>
      <c r="C14" s="2"/>
      <c r="D14" s="2"/>
      <c r="E14" s="2"/>
      <c r="F14" s="2" t="s">
        <v>21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f t="shared" si="1"/>
        <v>0</v>
      </c>
      <c r="O14" s="4">
        <v>0</v>
      </c>
      <c r="P14" s="4">
        <v>100</v>
      </c>
      <c r="Q14" s="4">
        <v>0</v>
      </c>
      <c r="R14" s="4">
        <f t="shared" si="2"/>
        <v>100</v>
      </c>
      <c r="S14" s="4">
        <v>27985.93</v>
      </c>
      <c r="T14" s="20">
        <v>0</v>
      </c>
      <c r="U14" s="4">
        <v>0</v>
      </c>
      <c r="V14" s="4">
        <f t="shared" si="0"/>
        <v>28085.93</v>
      </c>
    </row>
    <row r="15" spans="1:22" x14ac:dyDescent="0.2">
      <c r="A15" s="2"/>
      <c r="B15" s="2"/>
      <c r="C15" s="2"/>
      <c r="D15" s="2"/>
      <c r="E15" s="2" t="s">
        <v>22</v>
      </c>
      <c r="F15" s="2"/>
      <c r="G15" s="3">
        <f t="shared" ref="G15:M15" si="3">SUM(G9:G14)</f>
        <v>0</v>
      </c>
      <c r="H15" s="3">
        <f t="shared" si="3"/>
        <v>358</v>
      </c>
      <c r="I15" s="3">
        <f t="shared" si="3"/>
        <v>229</v>
      </c>
      <c r="J15" s="3">
        <f t="shared" si="3"/>
        <v>20000</v>
      </c>
      <c r="K15" s="3">
        <f t="shared" si="3"/>
        <v>5000</v>
      </c>
      <c r="L15" s="3">
        <f t="shared" si="3"/>
        <v>22691.72</v>
      </c>
      <c r="M15" s="3">
        <f t="shared" si="3"/>
        <v>218.85</v>
      </c>
      <c r="N15" s="3">
        <f>SUM(N9:N14)</f>
        <v>48497.57</v>
      </c>
      <c r="O15" s="3">
        <f t="shared" ref="O15:V15" si="4">SUM(O9:O14)</f>
        <v>626</v>
      </c>
      <c r="P15" s="3">
        <f t="shared" si="4"/>
        <v>40200</v>
      </c>
      <c r="Q15" s="3">
        <f t="shared" si="4"/>
        <v>0</v>
      </c>
      <c r="R15" s="3">
        <f>SUM(R9:R14)</f>
        <v>89323.57</v>
      </c>
      <c r="S15" s="3">
        <f t="shared" si="4"/>
        <v>395312.18</v>
      </c>
      <c r="T15" s="19">
        <f t="shared" si="4"/>
        <v>0</v>
      </c>
      <c r="U15" s="3">
        <f t="shared" si="4"/>
        <v>0</v>
      </c>
      <c r="V15" s="3">
        <f t="shared" si="4"/>
        <v>484635.74999999994</v>
      </c>
    </row>
    <row r="16" spans="1:22" x14ac:dyDescent="0.2">
      <c r="A16" s="2"/>
      <c r="B16" s="2"/>
      <c r="C16" s="2"/>
      <c r="D16" s="2"/>
      <c r="E16" s="2" t="s">
        <v>23</v>
      </c>
      <c r="F16" s="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9"/>
      <c r="U16" s="3"/>
      <c r="V16" s="3"/>
    </row>
    <row r="17" spans="1:22" x14ac:dyDescent="0.2">
      <c r="A17" s="2"/>
      <c r="B17" s="2"/>
      <c r="C17" s="2"/>
      <c r="D17" s="2"/>
      <c r="E17" s="2"/>
      <c r="F17" s="2" t="s">
        <v>24</v>
      </c>
      <c r="G17" s="3">
        <v>0</v>
      </c>
      <c r="H17" s="3">
        <v>0</v>
      </c>
      <c r="I17" s="3">
        <v>1000</v>
      </c>
      <c r="J17" s="3">
        <v>0</v>
      </c>
      <c r="K17" s="3">
        <v>0</v>
      </c>
      <c r="L17" s="3">
        <v>285</v>
      </c>
      <c r="M17" s="3">
        <v>0</v>
      </c>
      <c r="N17" s="3">
        <f>ROUND(SUM(G17:M17),5)</f>
        <v>1285</v>
      </c>
      <c r="O17" s="3">
        <v>0</v>
      </c>
      <c r="P17" s="3">
        <v>0</v>
      </c>
      <c r="Q17" s="3">
        <v>0</v>
      </c>
      <c r="R17" s="3">
        <f t="shared" ref="R17:R21" si="5">N17+SUM(O17:Q17)</f>
        <v>1285</v>
      </c>
      <c r="S17" s="3">
        <v>0</v>
      </c>
      <c r="T17" s="19">
        <v>0</v>
      </c>
      <c r="U17" s="3">
        <v>0</v>
      </c>
      <c r="V17" s="3">
        <f>ROUND(SUM(R17:U17),5)</f>
        <v>1285</v>
      </c>
    </row>
    <row r="18" spans="1:22" x14ac:dyDescent="0.2">
      <c r="A18" s="2"/>
      <c r="B18" s="2"/>
      <c r="C18" s="2"/>
      <c r="D18" s="2"/>
      <c r="E18" s="2"/>
      <c r="F18" s="2" t="s">
        <v>25</v>
      </c>
      <c r="G18" s="3">
        <v>0</v>
      </c>
      <c r="H18" s="3">
        <v>0</v>
      </c>
      <c r="I18" s="3">
        <v>5000</v>
      </c>
      <c r="J18" s="3">
        <v>0</v>
      </c>
      <c r="K18" s="3">
        <v>0</v>
      </c>
      <c r="L18" s="3">
        <v>13000</v>
      </c>
      <c r="M18" s="3">
        <v>0</v>
      </c>
      <c r="N18" s="3">
        <f t="shared" ref="N18:N21" si="6">ROUND(SUM(G18:M18),5)</f>
        <v>18000</v>
      </c>
      <c r="O18" s="3">
        <v>0</v>
      </c>
      <c r="P18" s="3">
        <v>0</v>
      </c>
      <c r="Q18" s="3">
        <v>0</v>
      </c>
      <c r="R18" s="3">
        <f t="shared" si="5"/>
        <v>18000</v>
      </c>
      <c r="S18" s="3">
        <v>0</v>
      </c>
      <c r="T18" s="19">
        <v>0</v>
      </c>
      <c r="U18" s="3">
        <v>0</v>
      </c>
      <c r="V18" s="3">
        <f>ROUND(SUM(R18:U18),5)</f>
        <v>18000</v>
      </c>
    </row>
    <row r="19" spans="1:22" x14ac:dyDescent="0.2">
      <c r="A19" s="2"/>
      <c r="B19" s="2"/>
      <c r="C19" s="2"/>
      <c r="D19" s="2"/>
      <c r="E19" s="2"/>
      <c r="F19" s="2" t="s">
        <v>26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6"/>
        <v>0</v>
      </c>
      <c r="O19" s="3">
        <v>0</v>
      </c>
      <c r="P19" s="3">
        <v>0</v>
      </c>
      <c r="Q19" s="3">
        <v>0</v>
      </c>
      <c r="R19" s="3">
        <f t="shared" si="5"/>
        <v>0</v>
      </c>
      <c r="S19" s="3">
        <v>500</v>
      </c>
      <c r="T19" s="19">
        <v>0</v>
      </c>
      <c r="U19" s="3">
        <v>0</v>
      </c>
      <c r="V19" s="3">
        <f>ROUND(SUM(R19:U19),5)</f>
        <v>500</v>
      </c>
    </row>
    <row r="20" spans="1:22" x14ac:dyDescent="0.2">
      <c r="A20" s="2"/>
      <c r="B20" s="2"/>
      <c r="C20" s="2"/>
      <c r="D20" s="2"/>
      <c r="E20" s="2"/>
      <c r="F20" s="2" t="s">
        <v>27</v>
      </c>
      <c r="G20" s="3">
        <v>0</v>
      </c>
      <c r="H20" s="3">
        <v>0</v>
      </c>
      <c r="I20" s="3">
        <v>0</v>
      </c>
      <c r="J20" s="3">
        <v>3000</v>
      </c>
      <c r="K20" s="3">
        <v>0</v>
      </c>
      <c r="L20" s="3">
        <v>0</v>
      </c>
      <c r="M20" s="3">
        <v>0</v>
      </c>
      <c r="N20" s="3">
        <f t="shared" si="6"/>
        <v>3000</v>
      </c>
      <c r="O20" s="3">
        <v>4500</v>
      </c>
      <c r="P20" s="3">
        <v>11475</v>
      </c>
      <c r="Q20" s="3">
        <v>0</v>
      </c>
      <c r="R20" s="3">
        <f t="shared" si="5"/>
        <v>18975</v>
      </c>
      <c r="S20" s="3">
        <v>0</v>
      </c>
      <c r="T20" s="19">
        <v>0</v>
      </c>
      <c r="U20" s="3">
        <v>0</v>
      </c>
      <c r="V20" s="3">
        <f>ROUND(SUM(R20:U20),5)</f>
        <v>18975</v>
      </c>
    </row>
    <row r="21" spans="1:22" ht="16" thickBot="1" x14ac:dyDescent="0.25">
      <c r="A21" s="2"/>
      <c r="B21" s="2"/>
      <c r="C21" s="2"/>
      <c r="D21" s="2"/>
      <c r="E21" s="2"/>
      <c r="F21" s="2" t="s">
        <v>28</v>
      </c>
      <c r="G21" s="3">
        <v>3584.43</v>
      </c>
      <c r="H21" s="3">
        <v>0</v>
      </c>
      <c r="I21" s="3">
        <v>195</v>
      </c>
      <c r="J21" s="3">
        <v>0</v>
      </c>
      <c r="K21" s="3">
        <v>0</v>
      </c>
      <c r="L21" s="3">
        <v>16742.080000000002</v>
      </c>
      <c r="M21" s="3">
        <v>0</v>
      </c>
      <c r="N21" s="3">
        <f t="shared" si="6"/>
        <v>20521.509999999998</v>
      </c>
      <c r="O21" s="3">
        <v>1606.5</v>
      </c>
      <c r="P21" s="3">
        <v>0</v>
      </c>
      <c r="Q21" s="3">
        <v>0</v>
      </c>
      <c r="R21" s="3">
        <f t="shared" si="5"/>
        <v>22128.01</v>
      </c>
      <c r="S21" s="3">
        <v>0</v>
      </c>
      <c r="T21" s="19">
        <v>0</v>
      </c>
      <c r="U21" s="3">
        <v>0</v>
      </c>
      <c r="V21" s="3">
        <f>ROUND(SUM(R21:U21),5)</f>
        <v>22128.01</v>
      </c>
    </row>
    <row r="22" spans="1:22" ht="16" thickBot="1" x14ac:dyDescent="0.25">
      <c r="A22" s="2"/>
      <c r="B22" s="2"/>
      <c r="C22" s="2"/>
      <c r="D22" s="2"/>
      <c r="E22" s="2" t="s">
        <v>29</v>
      </c>
      <c r="F22" s="2"/>
      <c r="G22" s="5">
        <f t="shared" ref="G22:M22" si="7">SUM(G17:G21)</f>
        <v>3584.43</v>
      </c>
      <c r="H22" s="5">
        <f t="shared" si="7"/>
        <v>0</v>
      </c>
      <c r="I22" s="5">
        <f t="shared" si="7"/>
        <v>6195</v>
      </c>
      <c r="J22" s="5">
        <f t="shared" si="7"/>
        <v>3000</v>
      </c>
      <c r="K22" s="5">
        <f t="shared" si="7"/>
        <v>0</v>
      </c>
      <c r="L22" s="5">
        <f t="shared" si="7"/>
        <v>30027.08</v>
      </c>
      <c r="M22" s="5">
        <f t="shared" si="7"/>
        <v>0</v>
      </c>
      <c r="N22" s="5">
        <f>SUM(N17:N21)</f>
        <v>42806.509999999995</v>
      </c>
      <c r="O22" s="5">
        <f t="shared" ref="O22:V22" si="8">SUM(O17:O21)</f>
        <v>6106.5</v>
      </c>
      <c r="P22" s="5">
        <f t="shared" si="8"/>
        <v>11475</v>
      </c>
      <c r="Q22" s="5">
        <f t="shared" si="8"/>
        <v>0</v>
      </c>
      <c r="R22" s="5">
        <f t="shared" si="8"/>
        <v>60388.009999999995</v>
      </c>
      <c r="S22" s="5">
        <f t="shared" si="8"/>
        <v>500</v>
      </c>
      <c r="T22" s="21">
        <f t="shared" si="8"/>
        <v>0</v>
      </c>
      <c r="U22" s="5">
        <f t="shared" si="8"/>
        <v>0</v>
      </c>
      <c r="V22" s="5">
        <f t="shared" si="8"/>
        <v>60888.009999999995</v>
      </c>
    </row>
    <row r="23" spans="1:22" ht="16" thickBot="1" x14ac:dyDescent="0.25">
      <c r="A23" s="2"/>
      <c r="B23" s="2"/>
      <c r="C23" s="2"/>
      <c r="D23" s="2" t="s">
        <v>30</v>
      </c>
      <c r="E23" s="2"/>
      <c r="F23" s="2"/>
      <c r="G23" s="6">
        <f t="shared" ref="G23:M23" si="9">G15+G22</f>
        <v>3584.43</v>
      </c>
      <c r="H23" s="6">
        <f t="shared" si="9"/>
        <v>358</v>
      </c>
      <c r="I23" s="6">
        <f t="shared" si="9"/>
        <v>6424</v>
      </c>
      <c r="J23" s="6">
        <f t="shared" si="9"/>
        <v>23000</v>
      </c>
      <c r="K23" s="6">
        <f t="shared" si="9"/>
        <v>5000</v>
      </c>
      <c r="L23" s="6">
        <f t="shared" si="9"/>
        <v>52718.8</v>
      </c>
      <c r="M23" s="6">
        <f t="shared" si="9"/>
        <v>218.85</v>
      </c>
      <c r="N23" s="6">
        <f>N15+N22</f>
        <v>91304.079999999987</v>
      </c>
      <c r="O23" s="6">
        <f t="shared" ref="O23:V23" si="10">O15+O22</f>
        <v>6732.5</v>
      </c>
      <c r="P23" s="6">
        <f t="shared" si="10"/>
        <v>51675</v>
      </c>
      <c r="Q23" s="6">
        <f t="shared" si="10"/>
        <v>0</v>
      </c>
      <c r="R23" s="6">
        <f t="shared" si="10"/>
        <v>149711.58000000002</v>
      </c>
      <c r="S23" s="6">
        <f t="shared" si="10"/>
        <v>395812.18</v>
      </c>
      <c r="T23" s="22">
        <f t="shared" si="10"/>
        <v>0</v>
      </c>
      <c r="U23" s="6">
        <f t="shared" si="10"/>
        <v>0</v>
      </c>
      <c r="V23" s="6">
        <f t="shared" si="10"/>
        <v>545523.75999999989</v>
      </c>
    </row>
    <row r="24" spans="1:22" x14ac:dyDescent="0.2">
      <c r="A24" s="2"/>
      <c r="B24" s="2"/>
      <c r="C24" s="2" t="s">
        <v>31</v>
      </c>
      <c r="D24" s="2"/>
      <c r="E24" s="2"/>
      <c r="F24" s="2"/>
      <c r="G24" s="3">
        <f t="shared" ref="G24:M24" si="11">G23</f>
        <v>3584.43</v>
      </c>
      <c r="H24" s="3">
        <f t="shared" si="11"/>
        <v>358</v>
      </c>
      <c r="I24" s="3">
        <f t="shared" si="11"/>
        <v>6424</v>
      </c>
      <c r="J24" s="3">
        <f t="shared" si="11"/>
        <v>23000</v>
      </c>
      <c r="K24" s="3">
        <f t="shared" si="11"/>
        <v>5000</v>
      </c>
      <c r="L24" s="3">
        <f t="shared" si="11"/>
        <v>52718.8</v>
      </c>
      <c r="M24" s="3">
        <f t="shared" si="11"/>
        <v>218.85</v>
      </c>
      <c r="N24" s="3">
        <f>N23</f>
        <v>91304.079999999987</v>
      </c>
      <c r="O24" s="3">
        <f t="shared" ref="O24:V24" si="12">O23</f>
        <v>6732.5</v>
      </c>
      <c r="P24" s="3">
        <f t="shared" si="12"/>
        <v>51675</v>
      </c>
      <c r="Q24" s="3">
        <f t="shared" si="12"/>
        <v>0</v>
      </c>
      <c r="R24" s="3">
        <f t="shared" si="12"/>
        <v>149711.58000000002</v>
      </c>
      <c r="S24" s="3">
        <f t="shared" si="12"/>
        <v>395812.18</v>
      </c>
      <c r="T24" s="19">
        <f t="shared" si="12"/>
        <v>0</v>
      </c>
      <c r="U24" s="3">
        <f t="shared" si="12"/>
        <v>0</v>
      </c>
      <c r="V24" s="3">
        <f t="shared" si="12"/>
        <v>545523.75999999989</v>
      </c>
    </row>
    <row r="25" spans="1:22" x14ac:dyDescent="0.2">
      <c r="A25" s="2"/>
      <c r="B25" s="2"/>
      <c r="C25" s="2"/>
      <c r="D25" s="2" t="s">
        <v>32</v>
      </c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9"/>
      <c r="U25" s="3"/>
      <c r="V25" s="3"/>
    </row>
    <row r="26" spans="1:22" x14ac:dyDescent="0.2">
      <c r="A26" s="2"/>
      <c r="B26" s="2"/>
      <c r="C26" s="2"/>
      <c r="D26" s="2"/>
      <c r="E26" s="2" t="s">
        <v>33</v>
      </c>
      <c r="F26" s="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9"/>
      <c r="U26" s="3"/>
      <c r="V26" s="3"/>
    </row>
    <row r="27" spans="1:22" x14ac:dyDescent="0.2">
      <c r="A27" s="2"/>
      <c r="B27" s="2"/>
      <c r="C27" s="2"/>
      <c r="D27" s="2"/>
      <c r="E27" s="2"/>
      <c r="F27" s="2" t="s">
        <v>34</v>
      </c>
      <c r="G27" s="3">
        <v>5287.5</v>
      </c>
      <c r="H27" s="3">
        <v>2751.36</v>
      </c>
      <c r="I27" s="3">
        <v>0</v>
      </c>
      <c r="J27" s="3">
        <v>0</v>
      </c>
      <c r="K27" s="3">
        <v>0</v>
      </c>
      <c r="L27" s="3">
        <v>5427.08</v>
      </c>
      <c r="M27" s="3">
        <v>0</v>
      </c>
      <c r="N27" s="3">
        <f t="shared" ref="N27:N30" si="13">ROUND(SUM(G27:M27),5)</f>
        <v>13465.94</v>
      </c>
      <c r="O27" s="3">
        <v>0</v>
      </c>
      <c r="P27" s="3">
        <v>0</v>
      </c>
      <c r="Q27" s="3">
        <v>0</v>
      </c>
      <c r="R27" s="3">
        <f t="shared" ref="R27:R30" si="14">N27+SUM(O27:Q27)</f>
        <v>13465.94</v>
      </c>
      <c r="S27" s="3">
        <v>50</v>
      </c>
      <c r="T27" s="19">
        <v>0</v>
      </c>
      <c r="U27" s="3">
        <v>0</v>
      </c>
      <c r="V27" s="3">
        <f>ROUND(SUM(R27:U27),5)</f>
        <v>13515.94</v>
      </c>
    </row>
    <row r="28" spans="1:22" x14ac:dyDescent="0.2">
      <c r="A28" s="2"/>
      <c r="B28" s="2"/>
      <c r="C28" s="2"/>
      <c r="D28" s="2"/>
      <c r="E28" s="2"/>
      <c r="F28" s="2" t="s">
        <v>35</v>
      </c>
      <c r="G28" s="3">
        <v>0</v>
      </c>
      <c r="H28" s="3">
        <v>0</v>
      </c>
      <c r="I28" s="3">
        <v>0</v>
      </c>
      <c r="J28" s="3">
        <v>0</v>
      </c>
      <c r="K28" s="3">
        <v>1476.68</v>
      </c>
      <c r="L28" s="3">
        <v>1124.46</v>
      </c>
      <c r="M28" s="3">
        <v>0</v>
      </c>
      <c r="N28" s="3">
        <f t="shared" si="13"/>
        <v>2601.14</v>
      </c>
      <c r="O28" s="3">
        <v>0</v>
      </c>
      <c r="P28" s="3">
        <v>0</v>
      </c>
      <c r="Q28" s="3">
        <v>0</v>
      </c>
      <c r="R28" s="3">
        <f t="shared" si="14"/>
        <v>2601.14</v>
      </c>
      <c r="S28" s="3">
        <v>0</v>
      </c>
      <c r="T28" s="19">
        <v>0</v>
      </c>
      <c r="U28" s="3">
        <v>0</v>
      </c>
      <c r="V28" s="3">
        <f>ROUND(SUM(R28:U28),5)</f>
        <v>2601.14</v>
      </c>
    </row>
    <row r="29" spans="1:22" x14ac:dyDescent="0.2">
      <c r="A29" s="2"/>
      <c r="B29" s="2"/>
      <c r="C29" s="2"/>
      <c r="D29" s="2"/>
      <c r="E29" s="2"/>
      <c r="F29" s="2" t="s">
        <v>36</v>
      </c>
      <c r="G29" s="3">
        <v>0</v>
      </c>
      <c r="H29" s="3">
        <v>1834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13"/>
        <v>1834</v>
      </c>
      <c r="O29" s="3">
        <v>0</v>
      </c>
      <c r="P29" s="3">
        <v>0</v>
      </c>
      <c r="Q29" s="3">
        <v>0</v>
      </c>
      <c r="R29" s="3">
        <f t="shared" si="14"/>
        <v>1834</v>
      </c>
      <c r="S29" s="3">
        <v>0</v>
      </c>
      <c r="T29" s="19">
        <v>0</v>
      </c>
      <c r="U29" s="3">
        <v>0</v>
      </c>
      <c r="V29" s="3">
        <f>ROUND(SUM(R29:U29),5)</f>
        <v>1834</v>
      </c>
    </row>
    <row r="30" spans="1:22" ht="16" thickBot="1" x14ac:dyDescent="0.25">
      <c r="A30" s="2"/>
      <c r="B30" s="2"/>
      <c r="C30" s="2"/>
      <c r="D30" s="2"/>
      <c r="E30" s="2"/>
      <c r="F30" s="2" t="s">
        <v>37</v>
      </c>
      <c r="G30" s="4">
        <v>0</v>
      </c>
      <c r="H30" s="4">
        <v>462</v>
      </c>
      <c r="I30" s="4">
        <v>0</v>
      </c>
      <c r="J30" s="4">
        <v>0</v>
      </c>
      <c r="K30" s="4">
        <v>0</v>
      </c>
      <c r="L30" s="4">
        <v>1442.62</v>
      </c>
      <c r="M30" s="4">
        <v>0</v>
      </c>
      <c r="N30" s="4">
        <f t="shared" si="13"/>
        <v>1904.62</v>
      </c>
      <c r="O30" s="4">
        <v>0</v>
      </c>
      <c r="P30" s="4">
        <v>0</v>
      </c>
      <c r="Q30" s="4">
        <v>0</v>
      </c>
      <c r="R30" s="4">
        <f t="shared" si="14"/>
        <v>1904.62</v>
      </c>
      <c r="S30" s="4">
        <v>333.57</v>
      </c>
      <c r="T30" s="20">
        <v>0</v>
      </c>
      <c r="U30" s="4">
        <v>0</v>
      </c>
      <c r="V30" s="4">
        <f>ROUND(SUM(R30:U30),5)</f>
        <v>2238.19</v>
      </c>
    </row>
    <row r="31" spans="1:22" x14ac:dyDescent="0.2">
      <c r="A31" s="2"/>
      <c r="B31" s="2"/>
      <c r="C31" s="2"/>
      <c r="D31" s="2"/>
      <c r="E31" s="2" t="s">
        <v>38</v>
      </c>
      <c r="F31" s="2"/>
      <c r="G31" s="3">
        <f t="shared" ref="G31:M31" si="15">SUM(G27:G30)</f>
        <v>5287.5</v>
      </c>
      <c r="H31" s="3">
        <f t="shared" si="15"/>
        <v>5047.3600000000006</v>
      </c>
      <c r="I31" s="3">
        <f t="shared" si="15"/>
        <v>0</v>
      </c>
      <c r="J31" s="3">
        <f t="shared" si="15"/>
        <v>0</v>
      </c>
      <c r="K31" s="3">
        <f t="shared" si="15"/>
        <v>1476.68</v>
      </c>
      <c r="L31" s="3">
        <f t="shared" si="15"/>
        <v>7994.16</v>
      </c>
      <c r="M31" s="3">
        <f t="shared" si="15"/>
        <v>0</v>
      </c>
      <c r="N31" s="3">
        <f>SUM(N27:N30)</f>
        <v>19805.7</v>
      </c>
      <c r="O31" s="3">
        <f>SUM(O27:O30)</f>
        <v>0</v>
      </c>
      <c r="P31" s="3">
        <f t="shared" ref="P31:Q31" si="16">SUM(P27:P30)</f>
        <v>0</v>
      </c>
      <c r="Q31" s="3">
        <f t="shared" si="16"/>
        <v>0</v>
      </c>
      <c r="R31" s="3">
        <f t="shared" ref="R31" si="17">SUM(R27:R30)</f>
        <v>19805.7</v>
      </c>
      <c r="S31" s="3">
        <f t="shared" ref="S31" si="18">SUM(S27:S30)</f>
        <v>383.57</v>
      </c>
      <c r="T31" s="19">
        <f t="shared" ref="T31" si="19">SUM(T27:T30)</f>
        <v>0</v>
      </c>
      <c r="U31" s="3">
        <f t="shared" ref="U31" si="20">SUM(U27:U30)</f>
        <v>0</v>
      </c>
      <c r="V31" s="3">
        <f t="shared" ref="V31" si="21">SUM(V27:V30)</f>
        <v>20189.27</v>
      </c>
    </row>
    <row r="32" spans="1:22" x14ac:dyDescent="0.2">
      <c r="A32" s="2"/>
      <c r="B32" s="2"/>
      <c r="C32" s="2"/>
      <c r="D32" s="2"/>
      <c r="E32" s="2" t="s">
        <v>39</v>
      </c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9"/>
      <c r="U32" s="3"/>
      <c r="V32" s="3"/>
    </row>
    <row r="33" spans="1:22" x14ac:dyDescent="0.2">
      <c r="A33" s="2"/>
      <c r="B33" s="2"/>
      <c r="C33" s="2"/>
      <c r="D33" s="2"/>
      <c r="E33" s="2"/>
      <c r="F33" s="2" t="s">
        <v>40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261</v>
      </c>
      <c r="M33" s="3">
        <v>0</v>
      </c>
      <c r="N33" s="3">
        <f>SUM(G33:M33)</f>
        <v>261</v>
      </c>
      <c r="O33" s="3">
        <v>0</v>
      </c>
      <c r="P33" s="3">
        <v>0</v>
      </c>
      <c r="Q33" s="3">
        <v>0</v>
      </c>
      <c r="R33" s="3">
        <f t="shared" ref="R33:R44" si="22">N33+SUM(O33:Q33)</f>
        <v>261</v>
      </c>
      <c r="S33" s="3">
        <v>0</v>
      </c>
      <c r="T33" s="19">
        <v>0</v>
      </c>
      <c r="U33" s="3">
        <v>0</v>
      </c>
      <c r="V33" s="3">
        <f t="shared" ref="V33:V44" si="23">ROUND(SUM(R33:U33),5)</f>
        <v>261</v>
      </c>
    </row>
    <row r="34" spans="1:22" x14ac:dyDescent="0.2">
      <c r="A34" s="2"/>
      <c r="B34" s="2"/>
      <c r="C34" s="2"/>
      <c r="D34" s="2"/>
      <c r="E34" s="2"/>
      <c r="F34" s="2" t="s">
        <v>41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ref="N34:N44" si="24">SUM(G34:M34)</f>
        <v>0</v>
      </c>
      <c r="O34" s="3">
        <v>0</v>
      </c>
      <c r="P34" s="3">
        <v>0</v>
      </c>
      <c r="Q34" s="3">
        <v>0</v>
      </c>
      <c r="R34" s="3">
        <f t="shared" si="22"/>
        <v>0</v>
      </c>
      <c r="S34" s="3">
        <v>432.14</v>
      </c>
      <c r="T34" s="19">
        <v>0</v>
      </c>
      <c r="U34" s="3">
        <v>0</v>
      </c>
      <c r="V34" s="3">
        <f t="shared" si="23"/>
        <v>432.14</v>
      </c>
    </row>
    <row r="35" spans="1:22" x14ac:dyDescent="0.2">
      <c r="A35" s="2"/>
      <c r="B35" s="2"/>
      <c r="C35" s="2"/>
      <c r="D35" s="2"/>
      <c r="E35" s="2"/>
      <c r="F35" s="2" t="s">
        <v>42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24"/>
        <v>0</v>
      </c>
      <c r="O35" s="3">
        <v>0</v>
      </c>
      <c r="P35" s="3">
        <v>0</v>
      </c>
      <c r="Q35" s="3">
        <v>0</v>
      </c>
      <c r="R35" s="3">
        <f t="shared" si="22"/>
        <v>0</v>
      </c>
      <c r="S35" s="3">
        <v>7263.39</v>
      </c>
      <c r="T35" s="19">
        <v>0</v>
      </c>
      <c r="U35" s="3">
        <v>0</v>
      </c>
      <c r="V35" s="3">
        <f t="shared" si="23"/>
        <v>7263.39</v>
      </c>
    </row>
    <row r="36" spans="1:22" x14ac:dyDescent="0.2">
      <c r="A36" s="2"/>
      <c r="B36" s="2"/>
      <c r="C36" s="2"/>
      <c r="D36" s="2"/>
      <c r="E36" s="2"/>
      <c r="F36" s="2" t="s">
        <v>43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24"/>
        <v>0</v>
      </c>
      <c r="O36" s="3">
        <v>0</v>
      </c>
      <c r="P36" s="3">
        <v>0</v>
      </c>
      <c r="Q36" s="3">
        <v>0</v>
      </c>
      <c r="R36" s="3">
        <f t="shared" si="22"/>
        <v>0</v>
      </c>
      <c r="S36" s="3">
        <v>105.01</v>
      </c>
      <c r="T36" s="19">
        <v>0</v>
      </c>
      <c r="U36" s="3">
        <v>0</v>
      </c>
      <c r="V36" s="3">
        <f t="shared" si="23"/>
        <v>105.01</v>
      </c>
    </row>
    <row r="37" spans="1:22" x14ac:dyDescent="0.2">
      <c r="A37" s="2"/>
      <c r="B37" s="2"/>
      <c r="C37" s="2"/>
      <c r="D37" s="2"/>
      <c r="E37" s="2"/>
      <c r="F37" s="2" t="s">
        <v>44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471.34</v>
      </c>
      <c r="M37" s="3">
        <v>46.98</v>
      </c>
      <c r="N37" s="3">
        <f t="shared" si="24"/>
        <v>518.31999999999994</v>
      </c>
      <c r="O37" s="3">
        <v>0</v>
      </c>
      <c r="P37" s="3">
        <v>0</v>
      </c>
      <c r="Q37" s="3">
        <v>0</v>
      </c>
      <c r="R37" s="3">
        <f t="shared" si="22"/>
        <v>518.31999999999994</v>
      </c>
      <c r="S37" s="3">
        <v>366.07</v>
      </c>
      <c r="T37" s="19">
        <v>0</v>
      </c>
      <c r="U37" s="3">
        <v>0</v>
      </c>
      <c r="V37" s="3">
        <f t="shared" si="23"/>
        <v>884.39</v>
      </c>
    </row>
    <row r="38" spans="1:22" x14ac:dyDescent="0.2">
      <c r="A38" s="2"/>
      <c r="B38" s="2"/>
      <c r="C38" s="2"/>
      <c r="D38" s="2"/>
      <c r="E38" s="2"/>
      <c r="F38" s="2" t="s">
        <v>45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156.75</v>
      </c>
      <c r="M38" s="3">
        <v>0</v>
      </c>
      <c r="N38" s="3">
        <f t="shared" si="24"/>
        <v>156.75</v>
      </c>
      <c r="O38" s="3">
        <v>0</v>
      </c>
      <c r="P38" s="3">
        <v>35</v>
      </c>
      <c r="Q38" s="3">
        <v>0</v>
      </c>
      <c r="R38" s="3">
        <f t="shared" si="22"/>
        <v>191.75</v>
      </c>
      <c r="S38" s="3">
        <v>858.99</v>
      </c>
      <c r="T38" s="19">
        <v>0</v>
      </c>
      <c r="U38" s="3">
        <v>0</v>
      </c>
      <c r="V38" s="3">
        <f t="shared" si="23"/>
        <v>1050.74</v>
      </c>
    </row>
    <row r="39" spans="1:22" x14ac:dyDescent="0.2">
      <c r="A39" s="2"/>
      <c r="B39" s="2"/>
      <c r="C39" s="2"/>
      <c r="D39" s="2"/>
      <c r="E39" s="2"/>
      <c r="F39" s="2" t="s">
        <v>46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24"/>
        <v>0</v>
      </c>
      <c r="O39" s="3">
        <v>0</v>
      </c>
      <c r="P39" s="3">
        <v>0</v>
      </c>
      <c r="Q39" s="3">
        <v>0</v>
      </c>
      <c r="R39" s="3">
        <f t="shared" si="22"/>
        <v>0</v>
      </c>
      <c r="S39" s="3">
        <v>470.52</v>
      </c>
      <c r="T39" s="19">
        <v>0</v>
      </c>
      <c r="U39" s="3">
        <v>0</v>
      </c>
      <c r="V39" s="3">
        <f t="shared" si="23"/>
        <v>470.52</v>
      </c>
    </row>
    <row r="40" spans="1:22" x14ac:dyDescent="0.2">
      <c r="A40" s="2"/>
      <c r="B40" s="2"/>
      <c r="C40" s="2"/>
      <c r="D40" s="2"/>
      <c r="E40" s="2"/>
      <c r="F40" s="2" t="s">
        <v>47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24"/>
        <v>0</v>
      </c>
      <c r="O40" s="3">
        <v>0</v>
      </c>
      <c r="P40" s="3">
        <v>0</v>
      </c>
      <c r="Q40" s="3">
        <v>0</v>
      </c>
      <c r="R40" s="3">
        <f t="shared" si="22"/>
        <v>0</v>
      </c>
      <c r="S40" s="3">
        <v>111.95</v>
      </c>
      <c r="T40" s="19">
        <v>0</v>
      </c>
      <c r="U40" s="3">
        <v>0</v>
      </c>
      <c r="V40" s="3">
        <f t="shared" si="23"/>
        <v>111.95</v>
      </c>
    </row>
    <row r="41" spans="1:22" x14ac:dyDescent="0.2">
      <c r="A41" s="2"/>
      <c r="B41" s="2"/>
      <c r="C41" s="2"/>
      <c r="D41" s="2"/>
      <c r="E41" s="2"/>
      <c r="F41" s="2" t="s">
        <v>48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24"/>
        <v>0</v>
      </c>
      <c r="O41" s="3">
        <v>0</v>
      </c>
      <c r="P41" s="3">
        <v>0</v>
      </c>
      <c r="Q41" s="3">
        <v>0</v>
      </c>
      <c r="R41" s="3">
        <f t="shared" si="22"/>
        <v>0</v>
      </c>
      <c r="S41" s="3">
        <v>418.52</v>
      </c>
      <c r="T41" s="19">
        <v>0</v>
      </c>
      <c r="U41" s="3">
        <v>0</v>
      </c>
      <c r="V41" s="3">
        <f t="shared" si="23"/>
        <v>418.52</v>
      </c>
    </row>
    <row r="42" spans="1:22" x14ac:dyDescent="0.2">
      <c r="A42" s="2"/>
      <c r="B42" s="2"/>
      <c r="C42" s="2"/>
      <c r="D42" s="2"/>
      <c r="E42" s="2"/>
      <c r="F42" s="2" t="s">
        <v>49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24"/>
        <v>0</v>
      </c>
      <c r="O42" s="3">
        <v>0</v>
      </c>
      <c r="P42" s="3">
        <v>0</v>
      </c>
      <c r="Q42" s="3">
        <v>0</v>
      </c>
      <c r="R42" s="3">
        <f t="shared" si="22"/>
        <v>0</v>
      </c>
      <c r="S42" s="3">
        <v>3200</v>
      </c>
      <c r="T42" s="19">
        <v>1600</v>
      </c>
      <c r="U42" s="3">
        <v>0</v>
      </c>
      <c r="V42" s="3">
        <f t="shared" si="23"/>
        <v>4800</v>
      </c>
    </row>
    <row r="43" spans="1:22" x14ac:dyDescent="0.2">
      <c r="A43" s="2"/>
      <c r="B43" s="2"/>
      <c r="C43" s="2"/>
      <c r="D43" s="2"/>
      <c r="E43" s="2"/>
      <c r="F43" s="2" t="s">
        <v>50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1711.23</v>
      </c>
      <c r="N43" s="3">
        <f t="shared" si="24"/>
        <v>1711.23</v>
      </c>
      <c r="O43" s="3">
        <v>3770.01</v>
      </c>
      <c r="P43" s="3">
        <v>0</v>
      </c>
      <c r="Q43" s="3">
        <v>0</v>
      </c>
      <c r="R43" s="3">
        <f t="shared" si="22"/>
        <v>5481.24</v>
      </c>
      <c r="S43" s="3">
        <v>1112.45</v>
      </c>
      <c r="T43" s="19">
        <v>334.73</v>
      </c>
      <c r="U43" s="3">
        <v>0</v>
      </c>
      <c r="V43" s="3">
        <f t="shared" si="23"/>
        <v>6928.42</v>
      </c>
    </row>
    <row r="44" spans="1:22" ht="16" thickBot="1" x14ac:dyDescent="0.25">
      <c r="A44" s="2"/>
      <c r="B44" s="2"/>
      <c r="C44" s="2"/>
      <c r="D44" s="2"/>
      <c r="E44" s="2"/>
      <c r="F44" s="2" t="s">
        <v>51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3708.42</v>
      </c>
      <c r="M44" s="4">
        <v>0</v>
      </c>
      <c r="N44" s="4">
        <f t="shared" si="24"/>
        <v>3708.42</v>
      </c>
      <c r="O44" s="4">
        <v>0</v>
      </c>
      <c r="P44" s="4">
        <v>0</v>
      </c>
      <c r="Q44" s="4">
        <v>0</v>
      </c>
      <c r="R44" s="4">
        <f t="shared" si="22"/>
        <v>3708.42</v>
      </c>
      <c r="S44" s="4">
        <v>725.37</v>
      </c>
      <c r="T44" s="20">
        <v>0</v>
      </c>
      <c r="U44" s="4">
        <v>0</v>
      </c>
      <c r="V44" s="4">
        <f t="shared" si="23"/>
        <v>4433.79</v>
      </c>
    </row>
    <row r="45" spans="1:22" x14ac:dyDescent="0.2">
      <c r="A45" s="2"/>
      <c r="B45" s="2"/>
      <c r="C45" s="2"/>
      <c r="D45" s="2"/>
      <c r="E45" s="2" t="s">
        <v>52</v>
      </c>
      <c r="F45" s="2"/>
      <c r="G45" s="3">
        <f t="shared" ref="G45:M45" si="25">SUM(G33:G44)</f>
        <v>0</v>
      </c>
      <c r="H45" s="3">
        <f t="shared" si="25"/>
        <v>0</v>
      </c>
      <c r="I45" s="3">
        <f t="shared" si="25"/>
        <v>0</v>
      </c>
      <c r="J45" s="3">
        <f t="shared" si="25"/>
        <v>0</v>
      </c>
      <c r="K45" s="3">
        <f t="shared" si="25"/>
        <v>0</v>
      </c>
      <c r="L45" s="3">
        <f t="shared" si="25"/>
        <v>4597.51</v>
      </c>
      <c r="M45" s="3">
        <f t="shared" si="25"/>
        <v>1758.21</v>
      </c>
      <c r="N45" s="3">
        <f>SUM(N33:N44)</f>
        <v>6355.72</v>
      </c>
      <c r="O45" s="3">
        <f t="shared" ref="O45:R45" si="26">SUM(O33:O44)</f>
        <v>3770.01</v>
      </c>
      <c r="P45" s="3">
        <f t="shared" si="26"/>
        <v>35</v>
      </c>
      <c r="Q45" s="3">
        <f t="shared" si="26"/>
        <v>0</v>
      </c>
      <c r="R45" s="3">
        <f t="shared" si="26"/>
        <v>10160.73</v>
      </c>
      <c r="S45" s="3">
        <f t="shared" ref="S45" si="27">SUM(S33:S44)</f>
        <v>15064.410000000003</v>
      </c>
      <c r="T45" s="19">
        <f t="shared" ref="T45" si="28">SUM(T33:T44)</f>
        <v>1934.73</v>
      </c>
      <c r="U45" s="3">
        <f t="shared" ref="U45" si="29">SUM(U33:U44)</f>
        <v>0</v>
      </c>
      <c r="V45" s="3">
        <f t="shared" ref="V45" si="30">SUM(V33:V44)</f>
        <v>27159.870000000003</v>
      </c>
    </row>
    <row r="46" spans="1:22" x14ac:dyDescent="0.2">
      <c r="A46" s="2"/>
      <c r="B46" s="2"/>
      <c r="C46" s="2"/>
      <c r="D46" s="2"/>
      <c r="E46" s="2" t="s">
        <v>53</v>
      </c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9"/>
      <c r="U46" s="3"/>
      <c r="V46" s="3"/>
    </row>
    <row r="47" spans="1:22" x14ac:dyDescent="0.2">
      <c r="A47" s="2"/>
      <c r="B47" s="2"/>
      <c r="C47" s="2"/>
      <c r="D47" s="2"/>
      <c r="E47" s="2"/>
      <c r="F47" s="2" t="s">
        <v>54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109.28</v>
      </c>
      <c r="M47" s="3">
        <v>0</v>
      </c>
      <c r="N47" s="3">
        <f t="shared" ref="N47:N50" si="31">SUM(G47:M47)</f>
        <v>109.28</v>
      </c>
      <c r="O47" s="3">
        <v>45.99</v>
      </c>
      <c r="P47" s="3">
        <v>0</v>
      </c>
      <c r="Q47" s="3">
        <v>0</v>
      </c>
      <c r="R47" s="3">
        <f t="shared" ref="R47:R50" si="32">N47+SUM(O47:Q47)</f>
        <v>155.27000000000001</v>
      </c>
      <c r="S47" s="3">
        <v>0</v>
      </c>
      <c r="T47" s="19">
        <v>0</v>
      </c>
      <c r="U47" s="3">
        <v>0</v>
      </c>
      <c r="V47" s="3">
        <f>ROUND(SUM(R47:U47),5)</f>
        <v>155.27000000000001</v>
      </c>
    </row>
    <row r="48" spans="1:22" x14ac:dyDescent="0.2">
      <c r="A48" s="2"/>
      <c r="B48" s="2"/>
      <c r="C48" s="2"/>
      <c r="D48" s="2"/>
      <c r="E48" s="2"/>
      <c r="F48" s="2" t="s">
        <v>55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31"/>
        <v>0</v>
      </c>
      <c r="O48" s="3">
        <v>0</v>
      </c>
      <c r="P48" s="3">
        <v>0</v>
      </c>
      <c r="Q48" s="3">
        <v>0</v>
      </c>
      <c r="R48" s="3">
        <f t="shared" si="32"/>
        <v>0</v>
      </c>
      <c r="S48" s="3">
        <v>264</v>
      </c>
      <c r="T48" s="19">
        <v>0</v>
      </c>
      <c r="U48" s="3">
        <v>0</v>
      </c>
      <c r="V48" s="3">
        <f>ROUND(SUM(R48:U48),5)</f>
        <v>264</v>
      </c>
    </row>
    <row r="49" spans="1:22" x14ac:dyDescent="0.2">
      <c r="A49" s="2"/>
      <c r="B49" s="2"/>
      <c r="C49" s="2"/>
      <c r="D49" s="2"/>
      <c r="E49" s="2"/>
      <c r="F49" s="2" t="s">
        <v>56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3572.97</v>
      </c>
      <c r="M49" s="3">
        <v>0</v>
      </c>
      <c r="N49" s="3">
        <f t="shared" si="31"/>
        <v>3572.97</v>
      </c>
      <c r="O49" s="3">
        <v>0</v>
      </c>
      <c r="P49" s="3">
        <v>0</v>
      </c>
      <c r="Q49" s="3">
        <v>0</v>
      </c>
      <c r="R49" s="3">
        <f t="shared" si="32"/>
        <v>3572.97</v>
      </c>
      <c r="S49" s="3">
        <v>356.37</v>
      </c>
      <c r="T49" s="19">
        <v>0</v>
      </c>
      <c r="U49" s="3">
        <v>0</v>
      </c>
      <c r="V49" s="3">
        <f>ROUND(SUM(R49:U49),5)</f>
        <v>3929.34</v>
      </c>
    </row>
    <row r="50" spans="1:22" ht="16" thickBot="1" x14ac:dyDescent="0.25">
      <c r="A50" s="2"/>
      <c r="B50" s="2"/>
      <c r="C50" s="2"/>
      <c r="D50" s="2"/>
      <c r="E50" s="2"/>
      <c r="F50" s="2" t="s">
        <v>57</v>
      </c>
      <c r="G50" s="4">
        <v>0</v>
      </c>
      <c r="H50" s="4">
        <v>2103.5300000000002</v>
      </c>
      <c r="I50" s="4">
        <v>0</v>
      </c>
      <c r="J50" s="4">
        <v>0</v>
      </c>
      <c r="K50" s="4">
        <v>0</v>
      </c>
      <c r="L50" s="4">
        <v>6310.56</v>
      </c>
      <c r="M50" s="4">
        <v>0</v>
      </c>
      <c r="N50" s="4">
        <f t="shared" si="31"/>
        <v>8414.09</v>
      </c>
      <c r="O50" s="4">
        <v>0</v>
      </c>
      <c r="P50" s="4">
        <v>0</v>
      </c>
      <c r="Q50" s="4">
        <v>0</v>
      </c>
      <c r="R50" s="4">
        <f t="shared" si="32"/>
        <v>8414.09</v>
      </c>
      <c r="S50" s="4">
        <v>0</v>
      </c>
      <c r="T50" s="20">
        <v>0</v>
      </c>
      <c r="U50" s="4">
        <v>0</v>
      </c>
      <c r="V50" s="4">
        <f>ROUND(SUM(R50:U50),5)</f>
        <v>8414.09</v>
      </c>
    </row>
    <row r="51" spans="1:22" x14ac:dyDescent="0.2">
      <c r="A51" s="2"/>
      <c r="B51" s="2"/>
      <c r="C51" s="2"/>
      <c r="D51" s="2"/>
      <c r="E51" s="2" t="s">
        <v>58</v>
      </c>
      <c r="F51" s="2"/>
      <c r="G51" s="3">
        <f t="shared" ref="G51:M51" si="33">SUM(G47:G50)</f>
        <v>0</v>
      </c>
      <c r="H51" s="3">
        <f t="shared" si="33"/>
        <v>2103.5300000000002</v>
      </c>
      <c r="I51" s="3">
        <f t="shared" si="33"/>
        <v>0</v>
      </c>
      <c r="J51" s="3">
        <f t="shared" si="33"/>
        <v>0</v>
      </c>
      <c r="K51" s="3">
        <f t="shared" si="33"/>
        <v>0</v>
      </c>
      <c r="L51" s="3">
        <f t="shared" si="33"/>
        <v>9992.8100000000013</v>
      </c>
      <c r="M51" s="3">
        <f t="shared" si="33"/>
        <v>0</v>
      </c>
      <c r="N51" s="3">
        <f>SUM(N47:N50)</f>
        <v>12096.34</v>
      </c>
      <c r="O51" s="3">
        <f t="shared" ref="O51:V51" si="34">SUM(O47:O50)</f>
        <v>45.99</v>
      </c>
      <c r="P51" s="3">
        <f t="shared" si="34"/>
        <v>0</v>
      </c>
      <c r="Q51" s="3">
        <f t="shared" si="34"/>
        <v>0</v>
      </c>
      <c r="R51" s="3">
        <f t="shared" si="34"/>
        <v>12142.33</v>
      </c>
      <c r="S51" s="3">
        <f t="shared" si="34"/>
        <v>620.37</v>
      </c>
      <c r="T51" s="19">
        <f t="shared" si="34"/>
        <v>0</v>
      </c>
      <c r="U51" s="3">
        <f t="shared" si="34"/>
        <v>0</v>
      </c>
      <c r="V51" s="3">
        <f t="shared" si="34"/>
        <v>12762.7</v>
      </c>
    </row>
    <row r="52" spans="1:22" x14ac:dyDescent="0.2">
      <c r="A52" s="2"/>
      <c r="B52" s="2"/>
      <c r="C52" s="2"/>
      <c r="D52" s="2"/>
      <c r="E52" s="2" t="s">
        <v>59</v>
      </c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9"/>
      <c r="U52" s="3"/>
      <c r="V52" s="3"/>
    </row>
    <row r="53" spans="1:22" x14ac:dyDescent="0.2">
      <c r="A53" s="2"/>
      <c r="B53" s="2"/>
      <c r="C53" s="2"/>
      <c r="D53" s="2"/>
      <c r="E53" s="2"/>
      <c r="F53" s="2" t="s">
        <v>60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ref="N53:N58" si="35">SUM(G53:M53)</f>
        <v>0</v>
      </c>
      <c r="O53" s="3">
        <v>0</v>
      </c>
      <c r="P53" s="3">
        <v>0</v>
      </c>
      <c r="Q53" s="3">
        <v>0</v>
      </c>
      <c r="R53" s="3">
        <f t="shared" ref="R53:R58" si="36">N53+SUM(O53:Q53)</f>
        <v>0</v>
      </c>
      <c r="S53" s="3">
        <v>0</v>
      </c>
      <c r="T53" s="19">
        <v>29431.38</v>
      </c>
      <c r="U53" s="3">
        <v>0</v>
      </c>
      <c r="V53" s="3">
        <f t="shared" ref="V53:V58" si="37">ROUND(SUM(R53:U53),5)</f>
        <v>29431.38</v>
      </c>
    </row>
    <row r="54" spans="1:22" x14ac:dyDescent="0.2">
      <c r="A54" s="2"/>
      <c r="B54" s="2"/>
      <c r="C54" s="2"/>
      <c r="D54" s="2"/>
      <c r="E54" s="2"/>
      <c r="F54" s="2" t="s">
        <v>61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35"/>
        <v>0</v>
      </c>
      <c r="O54" s="3">
        <v>0</v>
      </c>
      <c r="P54" s="3">
        <v>0</v>
      </c>
      <c r="Q54" s="3">
        <v>0</v>
      </c>
      <c r="R54" s="3">
        <f t="shared" si="36"/>
        <v>0</v>
      </c>
      <c r="S54" s="3">
        <v>0</v>
      </c>
      <c r="T54" s="19">
        <f>22675.93-848.35</f>
        <v>21827.58</v>
      </c>
      <c r="U54" s="3">
        <v>0</v>
      </c>
      <c r="V54" s="3">
        <f t="shared" si="37"/>
        <v>21827.58</v>
      </c>
    </row>
    <row r="55" spans="1:22" x14ac:dyDescent="0.2">
      <c r="A55" s="2"/>
      <c r="B55" s="2"/>
      <c r="C55" s="2"/>
      <c r="D55" s="2"/>
      <c r="E55" s="2"/>
      <c r="F55" s="2" t="s">
        <v>62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35"/>
        <v>0</v>
      </c>
      <c r="O55" s="3">
        <v>0</v>
      </c>
      <c r="P55" s="3">
        <v>0</v>
      </c>
      <c r="Q55" s="3">
        <v>0</v>
      </c>
      <c r="R55" s="3">
        <f t="shared" si="36"/>
        <v>0</v>
      </c>
      <c r="S55" s="3">
        <v>0</v>
      </c>
      <c r="T55" s="19">
        <v>112</v>
      </c>
      <c r="U55" s="3">
        <v>0</v>
      </c>
      <c r="V55" s="3">
        <f t="shared" si="37"/>
        <v>112</v>
      </c>
    </row>
    <row r="56" spans="1:22" x14ac:dyDescent="0.2">
      <c r="A56" s="2"/>
      <c r="B56" s="2"/>
      <c r="C56" s="2"/>
      <c r="D56" s="2"/>
      <c r="E56" s="2"/>
      <c r="F56" s="2" t="s">
        <v>63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35"/>
        <v>0</v>
      </c>
      <c r="O56" s="3">
        <v>0</v>
      </c>
      <c r="P56" s="3">
        <v>0</v>
      </c>
      <c r="Q56" s="3">
        <v>0</v>
      </c>
      <c r="R56" s="3">
        <f t="shared" si="36"/>
        <v>0</v>
      </c>
      <c r="S56" s="3">
        <v>0</v>
      </c>
      <c r="T56" s="19">
        <v>295272.32000000001</v>
      </c>
      <c r="U56" s="3">
        <v>0</v>
      </c>
      <c r="V56" s="3">
        <f t="shared" si="37"/>
        <v>295272.32000000001</v>
      </c>
    </row>
    <row r="57" spans="1:22" x14ac:dyDescent="0.2">
      <c r="A57" s="2"/>
      <c r="B57" s="2"/>
      <c r="C57" s="2"/>
      <c r="D57" s="2"/>
      <c r="E57" s="2"/>
      <c r="F57" s="2" t="s">
        <v>64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35"/>
        <v>0</v>
      </c>
      <c r="O57" s="3">
        <v>0</v>
      </c>
      <c r="P57" s="3">
        <v>0</v>
      </c>
      <c r="Q57" s="3">
        <v>0</v>
      </c>
      <c r="R57" s="3">
        <f t="shared" si="36"/>
        <v>0</v>
      </c>
      <c r="S57" s="3">
        <v>0</v>
      </c>
      <c r="T57" s="19">
        <f>725.41-544.1</f>
        <v>181.30999999999995</v>
      </c>
      <c r="U57" s="3">
        <v>0</v>
      </c>
      <c r="V57" s="3">
        <f t="shared" si="37"/>
        <v>181.31</v>
      </c>
    </row>
    <row r="58" spans="1:22" ht="16" thickBot="1" x14ac:dyDescent="0.25">
      <c r="A58" s="2"/>
      <c r="B58" s="2"/>
      <c r="C58" s="2"/>
      <c r="D58" s="2"/>
      <c r="E58" s="2"/>
      <c r="F58" s="2" t="s">
        <v>65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f t="shared" si="35"/>
        <v>0</v>
      </c>
      <c r="O58" s="4">
        <v>0</v>
      </c>
      <c r="P58" s="4">
        <v>0</v>
      </c>
      <c r="Q58" s="4">
        <v>0</v>
      </c>
      <c r="R58" s="4">
        <f t="shared" si="36"/>
        <v>0</v>
      </c>
      <c r="S58" s="4">
        <v>0</v>
      </c>
      <c r="T58" s="20">
        <v>0</v>
      </c>
      <c r="U58" s="4">
        <v>0</v>
      </c>
      <c r="V58" s="4">
        <f t="shared" si="37"/>
        <v>0</v>
      </c>
    </row>
    <row r="59" spans="1:22" x14ac:dyDescent="0.2">
      <c r="A59" s="2"/>
      <c r="B59" s="2"/>
      <c r="C59" s="2"/>
      <c r="D59" s="2"/>
      <c r="E59" s="2" t="s">
        <v>66</v>
      </c>
      <c r="F59" s="2"/>
      <c r="G59" s="3">
        <f>SUM(G53:G58)</f>
        <v>0</v>
      </c>
      <c r="H59" s="3">
        <f t="shared" ref="H59:T59" si="38">SUM(H53:H58)</f>
        <v>0</v>
      </c>
      <c r="I59" s="3">
        <f t="shared" si="38"/>
        <v>0</v>
      </c>
      <c r="J59" s="3">
        <f t="shared" si="38"/>
        <v>0</v>
      </c>
      <c r="K59" s="3">
        <f t="shared" si="38"/>
        <v>0</v>
      </c>
      <c r="L59" s="3">
        <f t="shared" si="38"/>
        <v>0</v>
      </c>
      <c r="M59" s="3">
        <f t="shared" si="38"/>
        <v>0</v>
      </c>
      <c r="N59" s="3">
        <f t="shared" si="38"/>
        <v>0</v>
      </c>
      <c r="O59" s="3">
        <f t="shared" si="38"/>
        <v>0</v>
      </c>
      <c r="P59" s="3">
        <f t="shared" si="38"/>
        <v>0</v>
      </c>
      <c r="Q59" s="3">
        <f t="shared" si="38"/>
        <v>0</v>
      </c>
      <c r="R59" s="3">
        <f t="shared" si="38"/>
        <v>0</v>
      </c>
      <c r="S59" s="3">
        <f t="shared" si="38"/>
        <v>0</v>
      </c>
      <c r="T59" s="19">
        <f t="shared" si="38"/>
        <v>346824.59</v>
      </c>
      <c r="U59" s="3">
        <f t="shared" ref="U59" si="39">SUM(U53:U58)</f>
        <v>0</v>
      </c>
      <c r="V59" s="3">
        <f t="shared" ref="V59" si="40">SUM(V53:V58)</f>
        <v>346824.59</v>
      </c>
    </row>
    <row r="60" spans="1:22" x14ac:dyDescent="0.2">
      <c r="A60" s="2"/>
      <c r="B60" s="2"/>
      <c r="C60" s="2"/>
      <c r="D60" s="2"/>
      <c r="E60" s="2" t="s">
        <v>67</v>
      </c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9"/>
      <c r="U60" s="3"/>
      <c r="V60" s="3"/>
    </row>
    <row r="61" spans="1:22" x14ac:dyDescent="0.2">
      <c r="A61" s="2"/>
      <c r="B61" s="2"/>
      <c r="C61" s="2"/>
      <c r="D61" s="2"/>
      <c r="E61" s="2"/>
      <c r="F61" s="2" t="s">
        <v>68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ref="N61:N68" si="41">SUM(G61:M61)</f>
        <v>0</v>
      </c>
      <c r="O61" s="3">
        <v>0</v>
      </c>
      <c r="P61" s="3">
        <v>0</v>
      </c>
      <c r="Q61" s="3">
        <v>0</v>
      </c>
      <c r="R61" s="3">
        <f t="shared" ref="R61:R68" si="42">N61+SUM(O61:Q61)</f>
        <v>0</v>
      </c>
      <c r="S61" s="3">
        <v>12950</v>
      </c>
      <c r="T61" s="19">
        <v>0</v>
      </c>
      <c r="U61" s="3">
        <v>0</v>
      </c>
      <c r="V61" s="3">
        <f t="shared" ref="V61:V68" si="43">ROUND(SUM(R61:U61),5)</f>
        <v>12950</v>
      </c>
    </row>
    <row r="62" spans="1:22" x14ac:dyDescent="0.2">
      <c r="A62" s="2"/>
      <c r="B62" s="2"/>
      <c r="C62" s="2"/>
      <c r="D62" s="2"/>
      <c r="E62" s="2"/>
      <c r="F62" s="2" t="s">
        <v>69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41"/>
        <v>0</v>
      </c>
      <c r="O62" s="3">
        <v>0</v>
      </c>
      <c r="P62" s="3">
        <v>0</v>
      </c>
      <c r="Q62" s="3">
        <v>0</v>
      </c>
      <c r="R62" s="3">
        <f t="shared" si="42"/>
        <v>0</v>
      </c>
      <c r="S62" s="3">
        <v>13000</v>
      </c>
      <c r="T62" s="19">
        <v>0</v>
      </c>
      <c r="U62" s="3">
        <v>0</v>
      </c>
      <c r="V62" s="3">
        <f t="shared" si="43"/>
        <v>13000</v>
      </c>
    </row>
    <row r="63" spans="1:22" x14ac:dyDescent="0.2">
      <c r="A63" s="2"/>
      <c r="B63" s="2"/>
      <c r="C63" s="2"/>
      <c r="D63" s="2"/>
      <c r="E63" s="2"/>
      <c r="F63" s="2" t="s">
        <v>70</v>
      </c>
      <c r="G63" s="3">
        <v>2051.4</v>
      </c>
      <c r="H63" s="3">
        <v>0</v>
      </c>
      <c r="I63" s="3">
        <v>150</v>
      </c>
      <c r="J63" s="3">
        <v>2124.35</v>
      </c>
      <c r="K63" s="3">
        <v>1000</v>
      </c>
      <c r="L63" s="3">
        <v>5503.47</v>
      </c>
      <c r="M63" s="3">
        <v>0</v>
      </c>
      <c r="N63" s="3">
        <f t="shared" si="41"/>
        <v>10829.220000000001</v>
      </c>
      <c r="O63" s="3">
        <v>946</v>
      </c>
      <c r="P63" s="3">
        <v>21325</v>
      </c>
      <c r="Q63" s="3">
        <v>0</v>
      </c>
      <c r="R63" s="3">
        <f t="shared" si="42"/>
        <v>33100.22</v>
      </c>
      <c r="S63" s="3">
        <v>0</v>
      </c>
      <c r="T63" s="19">
        <v>0</v>
      </c>
      <c r="U63" s="3">
        <v>0</v>
      </c>
      <c r="V63" s="3">
        <f t="shared" si="43"/>
        <v>33100.22</v>
      </c>
    </row>
    <row r="64" spans="1:22" x14ac:dyDescent="0.2">
      <c r="A64" s="2"/>
      <c r="B64" s="2"/>
      <c r="C64" s="2"/>
      <c r="D64" s="2"/>
      <c r="E64" s="2"/>
      <c r="F64" s="2" t="s">
        <v>71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4625</v>
      </c>
      <c r="M64" s="3">
        <v>0</v>
      </c>
      <c r="N64" s="3">
        <f t="shared" si="41"/>
        <v>4625</v>
      </c>
      <c r="O64" s="3">
        <v>0</v>
      </c>
      <c r="P64" s="3">
        <v>0</v>
      </c>
      <c r="Q64" s="3">
        <v>0</v>
      </c>
      <c r="R64" s="3">
        <f t="shared" si="42"/>
        <v>4625</v>
      </c>
      <c r="S64" s="3">
        <v>0</v>
      </c>
      <c r="T64" s="19">
        <v>0</v>
      </c>
      <c r="U64" s="3">
        <v>0</v>
      </c>
      <c r="V64" s="3">
        <f t="shared" si="43"/>
        <v>4625</v>
      </c>
    </row>
    <row r="65" spans="1:22" x14ac:dyDescent="0.2">
      <c r="A65" s="2"/>
      <c r="B65" s="2"/>
      <c r="C65" s="2"/>
      <c r="D65" s="2"/>
      <c r="E65" s="2"/>
      <c r="F65" s="2" t="s">
        <v>72</v>
      </c>
      <c r="G65" s="3">
        <v>0</v>
      </c>
      <c r="H65" s="3">
        <v>425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41"/>
        <v>425</v>
      </c>
      <c r="O65" s="3">
        <v>0</v>
      </c>
      <c r="P65" s="3">
        <v>0</v>
      </c>
      <c r="Q65" s="3">
        <v>0</v>
      </c>
      <c r="R65" s="3">
        <f t="shared" si="42"/>
        <v>425</v>
      </c>
      <c r="S65" s="3">
        <v>0</v>
      </c>
      <c r="T65" s="19">
        <v>0</v>
      </c>
      <c r="U65" s="3">
        <v>0</v>
      </c>
      <c r="V65" s="3">
        <f t="shared" si="43"/>
        <v>425</v>
      </c>
    </row>
    <row r="66" spans="1:22" x14ac:dyDescent="0.2">
      <c r="A66" s="2"/>
      <c r="B66" s="2"/>
      <c r="C66" s="2"/>
      <c r="D66" s="2"/>
      <c r="E66" s="2"/>
      <c r="F66" s="2" t="s">
        <v>73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13000</v>
      </c>
      <c r="M66" s="3">
        <v>0</v>
      </c>
      <c r="N66" s="3">
        <f t="shared" si="41"/>
        <v>13000</v>
      </c>
      <c r="O66" s="3">
        <v>0</v>
      </c>
      <c r="P66" s="3">
        <v>0</v>
      </c>
      <c r="Q66" s="3">
        <v>0</v>
      </c>
      <c r="R66" s="3">
        <f t="shared" si="42"/>
        <v>13000</v>
      </c>
      <c r="S66" s="3">
        <v>0</v>
      </c>
      <c r="T66" s="19">
        <v>0</v>
      </c>
      <c r="U66" s="3">
        <v>0</v>
      </c>
      <c r="V66" s="3">
        <f t="shared" si="43"/>
        <v>13000</v>
      </c>
    </row>
    <row r="67" spans="1:22" x14ac:dyDescent="0.2">
      <c r="A67" s="2"/>
      <c r="B67" s="2"/>
      <c r="C67" s="2"/>
      <c r="D67" s="2"/>
      <c r="E67" s="2"/>
      <c r="F67" s="2" t="s">
        <v>74</v>
      </c>
      <c r="G67" s="3">
        <v>534</v>
      </c>
      <c r="H67" s="3">
        <v>0</v>
      </c>
      <c r="I67" s="3">
        <v>0</v>
      </c>
      <c r="J67" s="3">
        <v>3850</v>
      </c>
      <c r="K67" s="3">
        <v>2000</v>
      </c>
      <c r="L67" s="3">
        <v>1792.95</v>
      </c>
      <c r="M67" s="3">
        <v>0</v>
      </c>
      <c r="N67" s="3">
        <f t="shared" si="41"/>
        <v>8176.95</v>
      </c>
      <c r="O67" s="3">
        <v>0</v>
      </c>
      <c r="P67" s="3">
        <v>6697.44</v>
      </c>
      <c r="Q67" s="3">
        <v>0</v>
      </c>
      <c r="R67" s="3">
        <f t="shared" si="42"/>
        <v>14874.39</v>
      </c>
      <c r="S67" s="3">
        <v>0</v>
      </c>
      <c r="T67" s="19">
        <v>0</v>
      </c>
      <c r="U67" s="3">
        <v>0</v>
      </c>
      <c r="V67" s="3">
        <f t="shared" si="43"/>
        <v>14874.39</v>
      </c>
    </row>
    <row r="68" spans="1:22" ht="16" thickBot="1" x14ac:dyDescent="0.25">
      <c r="A68" s="2"/>
      <c r="B68" s="2"/>
      <c r="C68" s="2"/>
      <c r="D68" s="2"/>
      <c r="E68" s="2"/>
      <c r="F68" s="2" t="s">
        <v>75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7818</v>
      </c>
      <c r="M68" s="4">
        <v>0</v>
      </c>
      <c r="N68" s="4">
        <f t="shared" si="41"/>
        <v>7818</v>
      </c>
      <c r="O68" s="4">
        <v>0</v>
      </c>
      <c r="P68" s="4">
        <v>0</v>
      </c>
      <c r="Q68" s="4">
        <v>0</v>
      </c>
      <c r="R68" s="4">
        <f t="shared" si="42"/>
        <v>7818</v>
      </c>
      <c r="S68" s="4">
        <v>0</v>
      </c>
      <c r="T68" s="20">
        <v>0</v>
      </c>
      <c r="U68" s="4">
        <v>0</v>
      </c>
      <c r="V68" s="4">
        <f t="shared" si="43"/>
        <v>7818</v>
      </c>
    </row>
    <row r="69" spans="1:22" x14ac:dyDescent="0.2">
      <c r="A69" s="2"/>
      <c r="B69" s="2"/>
      <c r="C69" s="2"/>
      <c r="D69" s="2"/>
      <c r="E69" s="2" t="s">
        <v>76</v>
      </c>
      <c r="F69" s="2"/>
      <c r="G69" s="3">
        <f t="shared" ref="G69:M69" si="44">SUM(G61:G68)</f>
        <v>2585.4</v>
      </c>
      <c r="H69" s="3">
        <f t="shared" si="44"/>
        <v>425</v>
      </c>
      <c r="I69" s="3">
        <f t="shared" si="44"/>
        <v>150</v>
      </c>
      <c r="J69" s="3">
        <f t="shared" si="44"/>
        <v>5974.35</v>
      </c>
      <c r="K69" s="3">
        <f t="shared" si="44"/>
        <v>3000</v>
      </c>
      <c r="L69" s="3">
        <f t="shared" si="44"/>
        <v>32739.420000000002</v>
      </c>
      <c r="M69" s="3">
        <f t="shared" si="44"/>
        <v>0</v>
      </c>
      <c r="N69" s="3">
        <f>SUM(N61:N68)</f>
        <v>44874.17</v>
      </c>
      <c r="O69" s="3">
        <f t="shared" ref="O69:V69" si="45">SUM(O61:O68)</f>
        <v>946</v>
      </c>
      <c r="P69" s="3">
        <f t="shared" si="45"/>
        <v>28022.44</v>
      </c>
      <c r="Q69" s="3">
        <f t="shared" si="45"/>
        <v>0</v>
      </c>
      <c r="R69" s="3">
        <f t="shared" si="45"/>
        <v>73842.61</v>
      </c>
      <c r="S69" s="3">
        <f t="shared" si="45"/>
        <v>25950</v>
      </c>
      <c r="T69" s="19">
        <f t="shared" si="45"/>
        <v>0</v>
      </c>
      <c r="U69" s="3">
        <f t="shared" si="45"/>
        <v>0</v>
      </c>
      <c r="V69" s="3">
        <f t="shared" si="45"/>
        <v>99792.61</v>
      </c>
    </row>
    <row r="70" spans="1:22" x14ac:dyDescent="0.2">
      <c r="A70" s="2"/>
      <c r="B70" s="2"/>
      <c r="C70" s="2"/>
      <c r="D70" s="2"/>
      <c r="E70" s="2" t="s">
        <v>77</v>
      </c>
      <c r="F70" s="2"/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>ROUND(SUM(G70:M70),5)</f>
        <v>0</v>
      </c>
      <c r="O70" s="3">
        <v>0</v>
      </c>
      <c r="P70" s="3">
        <v>0</v>
      </c>
      <c r="Q70" s="3">
        <v>0</v>
      </c>
      <c r="R70" s="3">
        <f>ROUND(SUM(O70:P70)+SUM(N70:Q70),5)</f>
        <v>0</v>
      </c>
      <c r="S70" s="3">
        <v>138</v>
      </c>
      <c r="T70" s="19">
        <v>0</v>
      </c>
      <c r="U70" s="3">
        <v>0</v>
      </c>
      <c r="V70" s="3">
        <f>ROUND(SUM(R70:U70),5)</f>
        <v>138</v>
      </c>
    </row>
    <row r="71" spans="1:22" x14ac:dyDescent="0.2">
      <c r="A71" s="2"/>
      <c r="B71" s="2"/>
      <c r="C71" s="2"/>
      <c r="D71" s="2"/>
      <c r="E71" s="2" t="s">
        <v>78</v>
      </c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9"/>
      <c r="U71" s="3"/>
      <c r="V71" s="3"/>
    </row>
    <row r="72" spans="1:22" ht="16" thickBot="1" x14ac:dyDescent="0.25">
      <c r="A72" s="2"/>
      <c r="B72" s="2"/>
      <c r="C72" s="2"/>
      <c r="D72" s="2"/>
      <c r="E72" s="2"/>
      <c r="F72" s="2" t="s">
        <v>79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100</v>
      </c>
      <c r="T72" s="19">
        <v>0</v>
      </c>
      <c r="U72" s="3">
        <v>0</v>
      </c>
      <c r="V72" s="3">
        <f>ROUND(SUM(R72:U72),5)</f>
        <v>100</v>
      </c>
    </row>
    <row r="73" spans="1:22" ht="16" thickBot="1" x14ac:dyDescent="0.25">
      <c r="A73" s="2"/>
      <c r="B73" s="2"/>
      <c r="C73" s="2"/>
      <c r="D73" s="2"/>
      <c r="E73" s="2" t="s">
        <v>80</v>
      </c>
      <c r="F73" s="2"/>
      <c r="G73" s="5">
        <f>SUM(G72)</f>
        <v>0</v>
      </c>
      <c r="H73" s="5">
        <f t="shared" ref="H73:V73" si="46">SUM(H72)</f>
        <v>0</v>
      </c>
      <c r="I73" s="5">
        <f t="shared" si="46"/>
        <v>0</v>
      </c>
      <c r="J73" s="5">
        <f t="shared" si="46"/>
        <v>0</v>
      </c>
      <c r="K73" s="5">
        <f t="shared" si="46"/>
        <v>0</v>
      </c>
      <c r="L73" s="5">
        <f t="shared" si="46"/>
        <v>0</v>
      </c>
      <c r="M73" s="5">
        <f t="shared" si="46"/>
        <v>0</v>
      </c>
      <c r="N73" s="5">
        <f t="shared" si="46"/>
        <v>0</v>
      </c>
      <c r="O73" s="5">
        <f t="shared" si="46"/>
        <v>0</v>
      </c>
      <c r="P73" s="5">
        <f t="shared" si="46"/>
        <v>0</v>
      </c>
      <c r="Q73" s="5">
        <f t="shared" si="46"/>
        <v>0</v>
      </c>
      <c r="R73" s="5">
        <f t="shared" si="46"/>
        <v>0</v>
      </c>
      <c r="S73" s="5">
        <f t="shared" si="46"/>
        <v>100</v>
      </c>
      <c r="T73" s="21">
        <f t="shared" si="46"/>
        <v>0</v>
      </c>
      <c r="U73" s="5">
        <f t="shared" si="46"/>
        <v>0</v>
      </c>
      <c r="V73" s="5">
        <f t="shared" si="46"/>
        <v>100</v>
      </c>
    </row>
    <row r="74" spans="1:22" s="28" customFormat="1" ht="16" thickBot="1" x14ac:dyDescent="0.25">
      <c r="A74" s="2"/>
      <c r="B74" s="2"/>
      <c r="C74" s="2"/>
      <c r="D74" s="2" t="s">
        <v>81</v>
      </c>
      <c r="E74" s="2"/>
      <c r="F74" s="2"/>
      <c r="G74" s="29">
        <f>G31+G45+G51+G59+G69+G70+G73</f>
        <v>7872.9</v>
      </c>
      <c r="H74" s="29">
        <f t="shared" ref="H74:U74" si="47">H31+H45+H51+H59+H69+H70+H73</f>
        <v>7575.8900000000012</v>
      </c>
      <c r="I74" s="29">
        <f t="shared" si="47"/>
        <v>150</v>
      </c>
      <c r="J74" s="29">
        <f t="shared" si="47"/>
        <v>5974.35</v>
      </c>
      <c r="K74" s="29">
        <f t="shared" si="47"/>
        <v>4476.68</v>
      </c>
      <c r="L74" s="29">
        <f t="shared" si="47"/>
        <v>55323.900000000009</v>
      </c>
      <c r="M74" s="29">
        <f t="shared" si="47"/>
        <v>1758.21</v>
      </c>
      <c r="N74" s="29">
        <f t="shared" si="47"/>
        <v>83131.929999999993</v>
      </c>
      <c r="O74" s="29">
        <f t="shared" si="47"/>
        <v>4762</v>
      </c>
      <c r="P74" s="29">
        <f t="shared" si="47"/>
        <v>28057.439999999999</v>
      </c>
      <c r="Q74" s="29">
        <f t="shared" si="47"/>
        <v>0</v>
      </c>
      <c r="R74" s="29">
        <f t="shared" si="47"/>
        <v>115951.37</v>
      </c>
      <c r="S74" s="29">
        <f t="shared" si="47"/>
        <v>42256.350000000006</v>
      </c>
      <c r="T74" s="30">
        <f t="shared" si="47"/>
        <v>348759.32</v>
      </c>
      <c r="U74" s="29">
        <f t="shared" si="47"/>
        <v>0</v>
      </c>
      <c r="V74" s="29">
        <f>V31+V45+V51+V59+V69+V70+V73</f>
        <v>506967.04000000004</v>
      </c>
    </row>
    <row r="75" spans="1:22" x14ac:dyDescent="0.2">
      <c r="A75" s="2"/>
      <c r="B75" s="2" t="s">
        <v>82</v>
      </c>
      <c r="C75" s="2"/>
      <c r="D75" s="2"/>
      <c r="E75" s="2"/>
      <c r="F75" s="2"/>
      <c r="G75" s="3">
        <f>G24-G74</f>
        <v>-4288.4699999999993</v>
      </c>
      <c r="H75" s="3">
        <f t="shared" ref="H75:V75" si="48">H24-H74</f>
        <v>-7217.8900000000012</v>
      </c>
      <c r="I75" s="3">
        <f t="shared" si="48"/>
        <v>6274</v>
      </c>
      <c r="J75" s="3">
        <f t="shared" si="48"/>
        <v>17025.650000000001</v>
      </c>
      <c r="K75" s="3">
        <f t="shared" si="48"/>
        <v>523.31999999999971</v>
      </c>
      <c r="L75" s="3">
        <f t="shared" si="48"/>
        <v>-2605.1000000000058</v>
      </c>
      <c r="M75" s="3">
        <f t="shared" si="48"/>
        <v>-1539.3600000000001</v>
      </c>
      <c r="N75" s="3">
        <f t="shared" si="48"/>
        <v>8172.1499999999942</v>
      </c>
      <c r="O75" s="3">
        <f t="shared" si="48"/>
        <v>1970.5</v>
      </c>
      <c r="P75" s="3">
        <f t="shared" si="48"/>
        <v>23617.56</v>
      </c>
      <c r="Q75" s="3">
        <f t="shared" si="48"/>
        <v>0</v>
      </c>
      <c r="R75" s="3">
        <f t="shared" si="48"/>
        <v>33760.210000000021</v>
      </c>
      <c r="S75" s="3">
        <f t="shared" si="48"/>
        <v>353555.82999999996</v>
      </c>
      <c r="T75" s="19">
        <f t="shared" si="48"/>
        <v>-348759.32</v>
      </c>
      <c r="U75" s="3">
        <f t="shared" si="48"/>
        <v>0</v>
      </c>
      <c r="V75" s="3">
        <f t="shared" si="48"/>
        <v>38556.719999999856</v>
      </c>
    </row>
    <row r="76" spans="1:22" x14ac:dyDescent="0.2">
      <c r="A76" s="2"/>
      <c r="B76" s="2" t="s">
        <v>83</v>
      </c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9"/>
      <c r="U76" s="3"/>
      <c r="V76" s="3"/>
    </row>
    <row r="77" spans="1:22" x14ac:dyDescent="0.2">
      <c r="A77" s="2"/>
      <c r="B77" s="2"/>
      <c r="C77" s="2" t="s">
        <v>84</v>
      </c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9"/>
      <c r="U77" s="3"/>
      <c r="V77" s="3"/>
    </row>
    <row r="78" spans="1:22" x14ac:dyDescent="0.2">
      <c r="A78" s="2"/>
      <c r="B78" s="2"/>
      <c r="C78" s="2"/>
      <c r="D78" s="2" t="s">
        <v>85</v>
      </c>
      <c r="E78" s="2"/>
      <c r="F78" s="2"/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>ROUND(SUM(G78:M78),5)</f>
        <v>0</v>
      </c>
      <c r="O78" s="3">
        <v>0</v>
      </c>
      <c r="P78" s="3">
        <v>0</v>
      </c>
      <c r="Q78" s="3">
        <v>0</v>
      </c>
      <c r="R78" s="3">
        <f>ROUND(SUM(O78:P78)+SUM(N78:Q78),5)</f>
        <v>0</v>
      </c>
      <c r="S78" s="3">
        <v>42.78</v>
      </c>
      <c r="T78" s="19">
        <v>0</v>
      </c>
      <c r="U78" s="3">
        <v>0</v>
      </c>
      <c r="V78" s="3">
        <f>ROUND(SUM(R78:U78),5)</f>
        <v>42.78</v>
      </c>
    </row>
    <row r="79" spans="1:22" x14ac:dyDescent="0.2">
      <c r="A79" s="2"/>
      <c r="B79" s="2"/>
      <c r="C79" s="2"/>
      <c r="D79" s="2" t="s">
        <v>86</v>
      </c>
      <c r="E79" s="2"/>
      <c r="F79" s="2"/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>ROUND(SUM(G79:M79),5)</f>
        <v>0</v>
      </c>
      <c r="O79" s="3">
        <v>0</v>
      </c>
      <c r="P79" s="3">
        <v>0</v>
      </c>
      <c r="Q79" s="3">
        <v>0</v>
      </c>
      <c r="R79" s="3">
        <f>ROUND(SUM(O79:P79)+SUM(N79:Q79),5)</f>
        <v>0</v>
      </c>
      <c r="S79" s="3">
        <v>26196.799999999999</v>
      </c>
      <c r="T79" s="19">
        <v>0</v>
      </c>
      <c r="U79" s="3">
        <v>0</v>
      </c>
      <c r="V79" s="3">
        <f>ROUND(SUM(R79:U79),5)</f>
        <v>26196.799999999999</v>
      </c>
    </row>
    <row r="80" spans="1:22" ht="16" thickBot="1" x14ac:dyDescent="0.25">
      <c r="A80" s="2"/>
      <c r="B80" s="2"/>
      <c r="C80" s="2"/>
      <c r="D80" s="2" t="s">
        <v>87</v>
      </c>
      <c r="E80" s="2"/>
      <c r="F80" s="2"/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>ROUND(SUM(G80:M80),5)</f>
        <v>0</v>
      </c>
      <c r="O80" s="3">
        <v>0</v>
      </c>
      <c r="P80" s="3">
        <v>0</v>
      </c>
      <c r="Q80" s="3">
        <v>0</v>
      </c>
      <c r="R80" s="3">
        <f>ROUND(SUM(O80:P80)+SUM(N80:Q80),5)</f>
        <v>0</v>
      </c>
      <c r="S80" s="3">
        <v>749.61</v>
      </c>
      <c r="T80" s="19">
        <v>0</v>
      </c>
      <c r="U80" s="3">
        <v>0</v>
      </c>
      <c r="V80" s="3">
        <f>ROUND(SUM(R80:U80),5)</f>
        <v>749.61</v>
      </c>
    </row>
    <row r="81" spans="1:23" ht="16" thickBot="1" x14ac:dyDescent="0.25">
      <c r="A81" s="2"/>
      <c r="B81" s="2"/>
      <c r="C81" s="2" t="s">
        <v>88</v>
      </c>
      <c r="D81" s="2"/>
      <c r="E81" s="2"/>
      <c r="F81" s="2"/>
      <c r="G81" s="5">
        <f>SUM(G78:G80)</f>
        <v>0</v>
      </c>
      <c r="H81" s="5">
        <f t="shared" ref="H81:V81" si="49">SUM(H78:H80)</f>
        <v>0</v>
      </c>
      <c r="I81" s="5">
        <f t="shared" si="49"/>
        <v>0</v>
      </c>
      <c r="J81" s="5">
        <f t="shared" si="49"/>
        <v>0</v>
      </c>
      <c r="K81" s="5">
        <f t="shared" si="49"/>
        <v>0</v>
      </c>
      <c r="L81" s="5">
        <f t="shared" si="49"/>
        <v>0</v>
      </c>
      <c r="M81" s="5">
        <f t="shared" si="49"/>
        <v>0</v>
      </c>
      <c r="N81" s="5">
        <f t="shared" si="49"/>
        <v>0</v>
      </c>
      <c r="O81" s="5">
        <f t="shared" si="49"/>
        <v>0</v>
      </c>
      <c r="P81" s="5">
        <f t="shared" si="49"/>
        <v>0</v>
      </c>
      <c r="Q81" s="5">
        <f t="shared" si="49"/>
        <v>0</v>
      </c>
      <c r="R81" s="5">
        <f t="shared" si="49"/>
        <v>0</v>
      </c>
      <c r="S81" s="5">
        <f t="shared" si="49"/>
        <v>26989.19</v>
      </c>
      <c r="T81" s="21">
        <f t="shared" si="49"/>
        <v>0</v>
      </c>
      <c r="U81" s="5">
        <f t="shared" si="49"/>
        <v>0</v>
      </c>
      <c r="V81" s="5">
        <f t="shared" si="49"/>
        <v>26989.19</v>
      </c>
    </row>
    <row r="82" spans="1:23" ht="16" thickBot="1" x14ac:dyDescent="0.25">
      <c r="A82" s="2"/>
      <c r="B82" s="2" t="s">
        <v>89</v>
      </c>
      <c r="C82" s="2"/>
      <c r="D82" s="2"/>
      <c r="E82" s="2"/>
      <c r="F82" s="2"/>
      <c r="G82" s="5">
        <f t="shared" ref="G82:M82" si="50">ROUND(G76+G81,5)</f>
        <v>0</v>
      </c>
      <c r="H82" s="5">
        <f t="shared" si="50"/>
        <v>0</v>
      </c>
      <c r="I82" s="5">
        <f t="shared" si="50"/>
        <v>0</v>
      </c>
      <c r="J82" s="5">
        <f t="shared" si="50"/>
        <v>0</v>
      </c>
      <c r="K82" s="5">
        <f t="shared" si="50"/>
        <v>0</v>
      </c>
      <c r="L82" s="5">
        <f t="shared" si="50"/>
        <v>0</v>
      </c>
      <c r="M82" s="5">
        <f t="shared" si="50"/>
        <v>0</v>
      </c>
      <c r="N82" s="5">
        <f>ROUND(SUM(G82:M82),5)</f>
        <v>0</v>
      </c>
      <c r="O82" s="5">
        <f>ROUND(O76+O81,5)</f>
        <v>0</v>
      </c>
      <c r="P82" s="5">
        <f>ROUND(P76+P81,5)</f>
        <v>0</v>
      </c>
      <c r="Q82" s="5">
        <f>ROUND(Q76+Q81,5)</f>
        <v>0</v>
      </c>
      <c r="R82" s="5">
        <f>ROUND(SUM(O82:P82)+SUM(N82:Q82),5)</f>
        <v>0</v>
      </c>
      <c r="S82" s="5">
        <f>ROUND(S76+S81,5)</f>
        <v>26989.19</v>
      </c>
      <c r="T82" s="21">
        <f>ROUND(T76+T81,5)</f>
        <v>0</v>
      </c>
      <c r="U82" s="5">
        <f>ROUND(U76+U81,5)</f>
        <v>0</v>
      </c>
      <c r="V82" s="5">
        <f>ROUND(SUM(R82:U82),5)</f>
        <v>26989.19</v>
      </c>
    </row>
    <row r="83" spans="1:23" s="8" customFormat="1" ht="12" thickBot="1" x14ac:dyDescent="0.2">
      <c r="A83" s="2" t="s">
        <v>90</v>
      </c>
      <c r="B83" s="2"/>
      <c r="C83" s="2"/>
      <c r="D83" s="2"/>
      <c r="E83" s="2"/>
      <c r="F83" s="2"/>
      <c r="G83" s="7">
        <f>G75+G82</f>
        <v>-4288.4699999999993</v>
      </c>
      <c r="H83" s="7">
        <f t="shared" ref="H83:V83" si="51">H75+H82</f>
        <v>-7217.8900000000012</v>
      </c>
      <c r="I83" s="7">
        <f t="shared" si="51"/>
        <v>6274</v>
      </c>
      <c r="J83" s="7">
        <f t="shared" si="51"/>
        <v>17025.650000000001</v>
      </c>
      <c r="K83" s="7">
        <f t="shared" si="51"/>
        <v>523.31999999999971</v>
      </c>
      <c r="L83" s="7">
        <f t="shared" si="51"/>
        <v>-2605.1000000000058</v>
      </c>
      <c r="M83" s="7">
        <f t="shared" si="51"/>
        <v>-1539.3600000000001</v>
      </c>
      <c r="N83" s="7">
        <f t="shared" si="51"/>
        <v>8172.1499999999942</v>
      </c>
      <c r="O83" s="7">
        <f t="shared" si="51"/>
        <v>1970.5</v>
      </c>
      <c r="P83" s="7">
        <f t="shared" si="51"/>
        <v>23617.56</v>
      </c>
      <c r="Q83" s="7">
        <f t="shared" si="51"/>
        <v>0</v>
      </c>
      <c r="R83" s="7">
        <f t="shared" si="51"/>
        <v>33760.210000000021</v>
      </c>
      <c r="S83" s="7">
        <f t="shared" si="51"/>
        <v>380545.01999999996</v>
      </c>
      <c r="T83" s="23">
        <f t="shared" si="51"/>
        <v>-348759.32</v>
      </c>
      <c r="U83" s="7">
        <f t="shared" si="51"/>
        <v>0</v>
      </c>
      <c r="V83" s="7">
        <f t="shared" si="51"/>
        <v>65545.909999999858</v>
      </c>
    </row>
    <row r="84" spans="1:23" ht="16" thickTop="1" x14ac:dyDescent="0.2"/>
    <row r="85" spans="1:23" x14ac:dyDescent="0.2">
      <c r="A85" s="37" t="s">
        <v>102</v>
      </c>
      <c r="B85" s="37"/>
      <c r="C85" s="37"/>
      <c r="D85" s="37"/>
      <c r="E85" s="37"/>
      <c r="F85" s="8" t="s">
        <v>103</v>
      </c>
      <c r="G85" s="3">
        <f t="shared" ref="G85:V85" si="52">G24+G82</f>
        <v>3584.43</v>
      </c>
      <c r="H85" s="3">
        <f t="shared" si="52"/>
        <v>358</v>
      </c>
      <c r="I85" s="3">
        <f t="shared" si="52"/>
        <v>6424</v>
      </c>
      <c r="J85" s="3">
        <f t="shared" si="52"/>
        <v>23000</v>
      </c>
      <c r="K85" s="3">
        <f t="shared" si="52"/>
        <v>5000</v>
      </c>
      <c r="L85" s="3">
        <f t="shared" si="52"/>
        <v>52718.8</v>
      </c>
      <c r="M85" s="3">
        <f t="shared" si="52"/>
        <v>218.85</v>
      </c>
      <c r="N85" s="3">
        <f t="shared" si="52"/>
        <v>91304.079999999987</v>
      </c>
      <c r="O85" s="3">
        <f t="shared" si="52"/>
        <v>6732.5</v>
      </c>
      <c r="P85" s="3">
        <f t="shared" si="52"/>
        <v>51675</v>
      </c>
      <c r="Q85" s="3">
        <f t="shared" si="52"/>
        <v>0</v>
      </c>
      <c r="R85" s="3">
        <f t="shared" si="52"/>
        <v>149711.58000000002</v>
      </c>
      <c r="S85" s="3">
        <f t="shared" si="52"/>
        <v>422801.37</v>
      </c>
      <c r="T85" s="3">
        <f t="shared" si="52"/>
        <v>0</v>
      </c>
      <c r="U85" s="3">
        <f t="shared" si="52"/>
        <v>0</v>
      </c>
      <c r="V85" s="3">
        <f t="shared" si="52"/>
        <v>572512.94999999984</v>
      </c>
      <c r="W85" s="17"/>
    </row>
    <row r="86" spans="1:23" x14ac:dyDescent="0.2">
      <c r="F86" s="8" t="s">
        <v>96</v>
      </c>
      <c r="G86" s="16">
        <f t="shared" ref="G86:M86" si="53">G85/$V$85</f>
        <v>6.2608714789770276E-3</v>
      </c>
      <c r="H86" s="16">
        <f t="shared" si="53"/>
        <v>6.2531336627407309E-4</v>
      </c>
      <c r="I86" s="16">
        <f t="shared" si="53"/>
        <v>1.1220706885320239E-2</v>
      </c>
      <c r="J86" s="16">
        <f t="shared" si="53"/>
        <v>4.0173763755038214E-2</v>
      </c>
      <c r="K86" s="16">
        <f t="shared" si="53"/>
        <v>8.7334269032691772E-3</v>
      </c>
      <c r="L86" s="16">
        <f t="shared" si="53"/>
        <v>9.2083157245613431E-2</v>
      </c>
      <c r="M86" s="16">
        <f t="shared" si="53"/>
        <v>3.8226209555609187E-4</v>
      </c>
      <c r="O86" s="16">
        <f>O85/$V$85</f>
        <v>1.1759559325251948E-2</v>
      </c>
      <c r="P86" s="16">
        <f>P85/$V$85</f>
        <v>9.0259967045286951E-2</v>
      </c>
      <c r="Q86" s="16">
        <f>Q85/$V$85</f>
        <v>0</v>
      </c>
      <c r="S86" s="16">
        <f>S85/$V$85</f>
        <v>0.73850097189941311</v>
      </c>
      <c r="V86" s="26">
        <f>SUM(G86:U86)</f>
        <v>1.0000000000000002</v>
      </c>
    </row>
    <row r="87" spans="1:23" ht="16" thickBot="1" x14ac:dyDescent="0.25">
      <c r="F87" s="8" t="s">
        <v>98</v>
      </c>
      <c r="G87" s="3">
        <f t="shared" ref="G87:S87" si="54">$T$83*G86</f>
        <v>-2183.5372796154224</v>
      </c>
      <c r="H87" s="3">
        <f t="shared" si="54"/>
        <v>-218.08386440865667</v>
      </c>
      <c r="I87" s="3">
        <f t="shared" si="54"/>
        <v>-3913.3261032436048</v>
      </c>
      <c r="J87" s="3">
        <f t="shared" si="54"/>
        <v>-14010.974529047775</v>
      </c>
      <c r="K87" s="3">
        <f t="shared" si="54"/>
        <v>-3045.8640280538639</v>
      </c>
      <c r="L87" s="3">
        <f t="shared" si="54"/>
        <v>-32114.859304433216</v>
      </c>
      <c r="M87" s="3">
        <f t="shared" si="54"/>
        <v>-133.31746850791762</v>
      </c>
      <c r="N87" s="3">
        <f t="shared" si="54"/>
        <v>0</v>
      </c>
      <c r="O87" s="3">
        <f t="shared" si="54"/>
        <v>-4101.2559137745284</v>
      </c>
      <c r="P87" s="3">
        <f t="shared" si="54"/>
        <v>-31479.004729936685</v>
      </c>
      <c r="Q87" s="3">
        <f t="shared" si="54"/>
        <v>0</v>
      </c>
      <c r="R87" s="3">
        <f t="shared" si="54"/>
        <v>0</v>
      </c>
      <c r="S87" s="3">
        <f t="shared" si="54"/>
        <v>-257559.09677897842</v>
      </c>
      <c r="T87" s="3"/>
      <c r="U87" s="3"/>
      <c r="V87" s="3"/>
    </row>
    <row r="88" spans="1:23" s="28" customFormat="1" ht="16" thickBot="1" x14ac:dyDescent="0.25">
      <c r="A88" s="8"/>
      <c r="B88" s="8"/>
      <c r="C88" s="8"/>
      <c r="D88" s="8"/>
      <c r="E88" s="8"/>
      <c r="F88" s="8" t="s">
        <v>97</v>
      </c>
      <c r="G88" s="27">
        <f t="shared" ref="G88:S88" si="55">G83+G87</f>
        <v>-6472.0072796154218</v>
      </c>
      <c r="H88" s="27">
        <f t="shared" si="55"/>
        <v>-7435.9738644086583</v>
      </c>
      <c r="I88" s="27">
        <f t="shared" si="55"/>
        <v>2360.6738967563952</v>
      </c>
      <c r="J88" s="27">
        <f t="shared" si="55"/>
        <v>3014.6754709522265</v>
      </c>
      <c r="K88" s="27">
        <f t="shared" si="55"/>
        <v>-2522.5440280538642</v>
      </c>
      <c r="L88" s="27">
        <f t="shared" si="55"/>
        <v>-34719.959304433221</v>
      </c>
      <c r="M88" s="27">
        <f t="shared" si="55"/>
        <v>-1672.6774685079176</v>
      </c>
      <c r="N88" s="27">
        <f t="shared" si="55"/>
        <v>8172.1499999999942</v>
      </c>
      <c r="O88" s="27">
        <f t="shared" si="55"/>
        <v>-2130.7559137745284</v>
      </c>
      <c r="P88" s="27">
        <f t="shared" si="55"/>
        <v>-7861.4447299366839</v>
      </c>
      <c r="Q88" s="27">
        <f t="shared" si="55"/>
        <v>0</v>
      </c>
      <c r="R88" s="27">
        <f t="shared" si="55"/>
        <v>33760.210000000021</v>
      </c>
      <c r="S88" s="27">
        <f t="shared" si="55"/>
        <v>122985.92322102154</v>
      </c>
      <c r="T88" s="27"/>
      <c r="V88" s="7">
        <f>G88+H88+I88+J88+K88+L88+M88+O88+P88+Q88+S88</f>
        <v>65545.909999999873</v>
      </c>
    </row>
    <row r="89" spans="1:23" ht="16" thickTop="1" x14ac:dyDescent="0.2"/>
  </sheetData>
  <mergeCells count="3">
    <mergeCell ref="G4:M4"/>
    <mergeCell ref="O4:Q4"/>
    <mergeCell ref="A85:E85"/>
  </mergeCells>
  <printOptions horizontalCentered="1"/>
  <pageMargins left="0.4" right="0.4" top="0.5" bottom="0.5" header="0.5" footer="0.25"/>
  <pageSetup scale="80" fitToHeight="0" orientation="landscape" r:id="rId1"/>
  <headerFooter>
    <oddFooter>&amp;R&amp;"Arial,Bold"&amp;8 Page &amp;P of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Wirth</dc:creator>
  <cp:lastModifiedBy>Graham Todd</cp:lastModifiedBy>
  <cp:lastPrinted>2023-03-01T17:54:08Z</cp:lastPrinted>
  <dcterms:created xsi:type="dcterms:W3CDTF">2023-02-28T17:03:18Z</dcterms:created>
  <dcterms:modified xsi:type="dcterms:W3CDTF">2025-01-07T20:49:47Z</dcterms:modified>
</cp:coreProperties>
</file>